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wft-fs\home$\bruenner\Desktop\Müll\Netzdaten\"/>
    </mc:Choice>
  </mc:AlternateContent>
  <workbookProtection workbookPassword="CDFA" lockStructure="1"/>
  <bookViews>
    <workbookView xWindow="0" yWindow="0" windowWidth="19200" windowHeight="734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E63" i="18"/>
  <c r="G63" i="18"/>
  <c r="M63" i="18"/>
  <c r="J63" i="18"/>
  <c r="I53" i="18"/>
  <c r="N53" i="18"/>
  <c r="E53" i="18"/>
  <c r="J53" i="18"/>
  <c r="F63" i="18"/>
  <c r="K63" i="18"/>
  <c r="D22" i="18"/>
  <c r="J21" i="18" s="1"/>
  <c r="G53" i="18"/>
  <c r="D56" i="18" s="1"/>
  <c r="J55" i="18" s="1"/>
  <c r="M53" i="18"/>
  <c r="I63" i="18"/>
  <c r="N63" i="18"/>
  <c r="N21" i="18"/>
  <c r="K21" i="18"/>
  <c r="G21" i="18"/>
  <c r="G31" i="18"/>
  <c r="M31" i="18"/>
  <c r="H53" i="18"/>
  <c r="H63" i="18"/>
  <c r="D24" i="15"/>
  <c r="C23" i="15"/>
  <c r="F31" i="18" l="1"/>
  <c r="K31" i="18"/>
  <c r="J31" i="18"/>
  <c r="H31" i="18"/>
  <c r="I21" i="18"/>
  <c r="I31" i="18"/>
  <c r="N31" i="18"/>
  <c r="M21" i="18"/>
  <c r="H21" i="18"/>
  <c r="E21" i="18" s="1"/>
  <c r="F21" i="18"/>
  <c r="L21" i="18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20" i="7" l="1"/>
  <c r="I18" i="7"/>
  <c r="F23" i="7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H19" i="7"/>
  <c r="P19" i="7"/>
  <c r="O20" i="7"/>
  <c r="N21" i="7"/>
  <c r="M22" i="7"/>
  <c r="L23" i="7"/>
  <c r="K24" i="7"/>
  <c r="L12" i="7"/>
  <c r="H12" i="7"/>
  <c r="I11" i="7"/>
  <c r="F21" i="7"/>
  <c r="F19" i="7"/>
  <c r="F17" i="7"/>
  <c r="F15" i="7"/>
  <c r="F12" i="7"/>
  <c r="F22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<sst xmlns="http://schemas.openxmlformats.org/spreadsheetml/2006/main" count="1374" uniqueCount="682">
  <si>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</si>
  <si>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</si>
  <si>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</si>
  <si>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</si>
  <si>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</si>
  <si>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</si>
  <si>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</si>
  <si>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</si>
  <si>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</si>
  <si>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</si>
  <si>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</si>
  <si>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</si>
  <si>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</si>
  <si>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</si>
  <si>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</si>
  <si>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</si>
  <si>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</si>
  <si>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</si>
  <si>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</si>
  <si>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</si>
  <si>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</si>
  <si>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</si>
  <si>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</si>
  <si>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</si>
  <si>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</si>
  <si>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</si>
  <si>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</si>
  <si>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</si>
  <si>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</si>
  <si>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</si>
  <si>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</si>
  <si>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</si>
  <si>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</si>
  <si>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</si>
  <si>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</si>
  <si>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</si>
  <si>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</si>
  <si>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</si>
  <si>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</si>
  <si>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</si>
  <si>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</si>
  <si>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</si>
  <si>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</si>
  <si>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</si>
  <si>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</si>
  <si>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</si>
  <si>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</si>
  <si>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</si>
  <si>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</si>
  <si>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</si>
  <si>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</si>
  <si>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</si>
  <si>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</si>
  <si>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</si>
  <si>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</si>
  <si>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</si>
  <si>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</si>
  <si>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</si>
  <si>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</si>
  <si>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</si>
  <si>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</si>
  <si>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</si>
  <si>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</si>
  <si>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</si>
  <si>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</si>
  <si>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</si>
  <si>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</si>
  <si>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</si>
  <si>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</si>
  <si>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</si>
  <si>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</si>
  <si>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</si>
  <si>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</si>
  <si>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</si>
  <si>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</si>
  <si>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</si>
  <si>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</si>
  <si>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</si>
  <si>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</si>
  <si>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</si>
  <si>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</si>
  <si>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</si>
  <si>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</si>
  <si>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</si>
  <si>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</si>
  <si>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</si>
  <si>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</si>
  <si>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</si>
  <si>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</si>
  <si>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</si>
  <si>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</si>
  <si>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</si>
  <si>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</si>
  <si>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</si>
  <si>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</si>
  <si>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</si>
  <si>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</si>
  <si>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</si>
  <si>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</si>
  <si>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</si>
  <si>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</si>
  <si>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</si>
  <si>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</si>
  <si>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</si>
  <si>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</si>
  <si>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</si>
  <si>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</si>
  <si>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</si>
  <si>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</si>
  <si>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</si>
  <si>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</si>
  <si>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</si>
  <si>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</si>
  <si>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</si>
  <si>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</si>
  <si>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</si>
  <si>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</si>
  <si>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</si>
  <si>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</si>
  <si>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</si>
  <si>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</si>
  <si>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</si>
  <si>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</si>
  <si>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</si>
  <si>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</si>
  <si>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</si>
  <si>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</si>
  <si>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</si>
  <si>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</si>
  <si>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</si>
  <si>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</si>
  <si>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</si>
  <si>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</si>
  <si>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</si>
  <si>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</si>
  <si>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</si>
  <si>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</si>
  <si>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</si>
  <si>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</si>
  <si>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</si>
  <si>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</si>
  <si>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</si>
  <si>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</si>
  <si>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</si>
  <si>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</si>
  <si>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</si>
  <si>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</si>
  <si>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</si>
  <si>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</si>
  <si>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</si>
  <si>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</si>
  <si>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</si>
  <si>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</si>
  <si>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</si>
  <si>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</si>
  <si>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</si>
  <si>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</si>
  <si>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</si>
  <si>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</si>
  <si>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</si>
  <si>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</si>
  <si>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</si>
  <si>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</si>
  <si>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</si>
  <si>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</si>
  <si>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</si>
  <si>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</si>
  <si>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</si>
  <si>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</si>
  <si>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</si>
  <si>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</si>
  <si>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</si>
  <si>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</si>
  <si>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</si>
  <si>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</si>
  <si>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</si>
  <si>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</si>
  <si>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</si>
  <si>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</si>
  <si>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</si>
  <si>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</si>
  <si>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</si>
  <si>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</si>
  <si>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</si>
  <si>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</si>
  <si>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</si>
  <si>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</si>
  <si>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</si>
  <si>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</si>
  <si>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</si>
  <si>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</si>
  <si>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</si>
  <si>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</si>
  <si>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</si>
  <si>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</si>
  <si>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</si>
  <si>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</si>
  <si>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</si>
  <si>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</si>
  <si>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</si>
  <si>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</si>
  <si>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</si>
  <si>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</si>
  <si>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</si>
  <si>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</si>
  <si>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</si>
  <si>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</si>
  <si>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</si>
  <si>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</si>
  <si>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</si>
  <si>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</si>
  <si>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</si>
  <si>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</si>
  <si>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</si>
  <si>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</si>
  <si>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</si>
  <si>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</si>
  <si>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</si>
  <si>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</si>
  <si>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</si>
  <si>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</si>
  <si>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</si>
  <si>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</si>
  <si>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</si>
  <si>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</si>
  <si>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</si>
  <si>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</si>
  <si>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</si>
  <si>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</si>
  <si>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</si>
  <si>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</si>
  <si>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</si>
  <si>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</si>
  <si>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</si>
  <si>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</si>
  <si>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</si>
  <si>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</si>
  <si>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</si>
  <si>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</si>
  <si>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</si>
  <si>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</si>
  <si>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</si>
  <si>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</si>
  <si>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</si>
  <si>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</si>
  <si>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</si>
  <si>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</si>
  <si>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</si>
  <si>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</si>
  <si>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</si>
  <si>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</si>
  <si>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</si>
  <si>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</si>
  <si>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</si>
  <si>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</si>
  <si>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</si>
  <si>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</si>
  <si>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</si>
  <si>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</si>
  <si>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</si>
  <si>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</si>
  <si>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</si>
  <si>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</si>
  <si>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</si>
  <si>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</si>
  <si>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</si>
  <si>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</si>
  <si>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</si>
  <si>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</si>
  <si>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</si>
  <si>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</si>
  <si>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</si>
  <si>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</si>
  <si>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</si>
  <si>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</si>
  <si>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</si>
  <si>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</si>
  <si>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</si>
  <si>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</si>
  <si>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</si>
  <si>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</si>
  <si>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</si>
  <si>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</si>
  <si>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</si>
  <si>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</si>
  <si>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</si>
  <si>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</si>
  <si>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</si>
  <si>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</si>
  <si>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</si>
  <si>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</si>
  <si>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</si>
  <si>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</si>
  <si>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</si>
  <si>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</si>
  <si>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</si>
  <si>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</si>
  <si>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</si>
  <si>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</si>
  <si>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</si>
  <si>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</si>
  <si>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</si>
  <si>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</si>
  <si>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</si>
  <si>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</si>
  <si>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</si>
  <si>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</si>
  <si>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</si>
  <si>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</si>
  <si>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</si>
  <si>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</si>
  <si>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</si>
  <si>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</si>
  <si>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</si>
  <si>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</si>
  <si>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</si>
  <si>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</si>
  <si>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</si>
  <si>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</si>
  <si>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</si>
  <si>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</si>
  <si>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</si>
  <si>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</si>
  <si>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</si>
  <si>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</si>
  <si>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</si>
  <si>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</si>
  <si>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</si>
  <si>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</si>
  <si>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</si>
  <si>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</si>
  <si>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</si>
  <si>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</si>
  <si>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</si>
  <si>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</si>
  <si>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</si>
  <si>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</si>
  <si>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</si>
  <si>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</si>
  <si>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</si>
  <si>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</si>
  <si>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</si>
  <si>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</si>
  <si>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</si>
  <si>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</si>
  <si>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</si>
  <si>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</si>
  <si>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</si>
  <si>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</si>
  <si>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</si>
  <si>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</si>
  <si>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</si>
  <si>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</si>
  <si>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</si>
  <si>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</si>
  <si>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</si>
  <si>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</si>
  <si>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</si>
  <si>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</si>
  <si>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</si>
  <si>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</si>
  <si>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</si>
  <si>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</si>
  <si>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</si>
  <si>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</si>
  <si>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</si>
  <si>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</si>
  <si>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</si>
  <si>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</si>
  <si>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</si>
  <si>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</si>
  <si>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</si>
  <si>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</si>
  <si>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</si>
  <si>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</si>
  <si>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</si>
  <si>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</si>
  <si>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</si>
  <si>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</si>
  <si>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</si>
  <si>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</si>
  <si>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</si>
  <si>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</si>
  <si>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</si>
  <si>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</si>
  <si>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</si>
  <si>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</si>
  <si>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</si>
  <si>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</si>
  <si>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</si>
  <si>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</si>
  <si>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</si>
  <si>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</si>
  <si>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</si>
  <si>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</si>
  <si>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</si>
  <si>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</si>
  <si>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</si>
  <si>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</si>
  <si>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</si>
  <si>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</si>
  <si>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</si>
  <si>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</si>
  <si>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</si>
  <si>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</si>
  <si>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</si>
  <si>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</si>
  <si>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</si>
  <si>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</si>
  <si>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</si>
  <si>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</si>
  <si>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</si>
  <si>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</si>
  <si>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</si>
  <si>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</si>
  <si>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</si>
  <si>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</si>
  <si>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</si>
  <si>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</si>
  <si>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</si>
  <si>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</si>
  <si>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</si>
  <si>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</si>
  <si>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</si>
  <si>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</si>
  <si>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</si>
  <si>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</si>
  <si>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</si>
  <si>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</si>
  <si>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</si>
  <si>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</si>
  <si>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</si>
  <si>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</si>
  <si>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</si>
  <si>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</si>
  <si>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</si>
  <si>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</si>
  <si>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</si>
  <si>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</si>
  <si>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</si>
  <si>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</si>
  <si>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</si>
  <si>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</si>
  <si>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</si>
  <si>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</si>
  <si>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</si>
  <si>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</si>
  <si>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</si>
  <si>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</si>
  <si>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</si>
  <si>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</si>
  <si>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</si>
  <si>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</si>
  <si>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</si>
  <si>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</si>
  <si>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</si>
  <si>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</si>
  <si>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</si>
  <si>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</si>
  <si>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</si>
  <si>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</si>
  <si>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</si>
  <si>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</si>
  <si>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</si>
  <si>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</si>
  <si>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</si>
  <si>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</si>
  <si>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</si>
  <si>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</si>
  <si>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</si>
  <si>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</si>
  <si>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</si>
  <si>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</si>
  <si>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</si>
  <si>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</si>
  <si>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</si>
  <si>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</si>
  <si>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</si>
  <si>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</si>
  <si>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</si>
  <si>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</si>
  <si>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</si>
  <si>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</si>
  <si>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</si>
  <si>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</si>
  <si>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</si>
  <si>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</si>
  <si>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</si>
  <si>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</si>
  <si>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</si>
  <si>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</si>
  <si>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</si>
  <si>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</si>
  <si>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</si>
  <si>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</si>
  <si>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</si>
  <si>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</si>
  <si>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</si>
  <si>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</si>
  <si>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</si>
  <si>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</si>
  <si>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</si>
  <si>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</si>
  <si>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</si>
  <si>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</si>
  <si>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</si>
  <si>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</si>
  <si>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</si>
  <si>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</si>
  <si>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</si>
  <si>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</si>
  <si>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</si>
  <si>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</si>
  <si>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</si>
  <si>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</si>
  <si>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</si>
  <si>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</si>
  <si>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</si>
  <si>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</si>
  <si>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</si>
  <si>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</si>
  <si>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</si>
  <si>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</si>
  <si>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</si>
  <si>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</si>
  <si>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</si>
  <si>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</si>
  <si>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</si>
  <si>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</si>
  <si>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</si>
  <si>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</si>
  <si>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</si>
  <si>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</si>
  <si>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</si>
  <si>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</si>
  <si>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</si>
  <si>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</si>
  <si>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</si>
  <si>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</si>
  <si>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</si>
  <si>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</si>
  <si>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</si>
  <si>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</si>
  <si>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</si>
  <si>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</si>
  <si>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</si>
  <si>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</si>
  <si>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</si>
  <si>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</si>
  <si>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</si>
  <si>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</si>
  <si>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</si>
  <si>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</si>
  <si>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</si>
  <si>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</si>
  <si>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</si>
  <si>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</si>
  <si>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</si>
  <si>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</si>
  <si>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</si>
  <si>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</si>
  <si>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</si>
  <si>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</si>
  <si>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</si>
  <si>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</si>
  <si>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</si>
  <si>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</si>
  <si>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</si>
  <si>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</si>
  <si>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</si>
  <si>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</si>
  <si>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</si>
  <si>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</si>
  <si>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</si>
  <si>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</si>
  <si>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</si>
  <si>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</si>
  <si>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</si>
  <si>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</si>
  <si>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</si>
  <si>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</si>
  <si>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</si>
  <si>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</si>
  <si>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</si>
  <si>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</si>
  <si>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</si>
  <si>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</si>
  <si>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</si>
  <si>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</si>
  <si>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</si>
  <si>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</si>
  <si>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</si>
  <si>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</si>
  <si>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</si>
  <si>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</si>
  <si>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</si>
  <si>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</si>
  <si>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</si>
  <si>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</si>
  <si>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</si>
  <si>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</si>
  <si>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</si>
  <si>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</si>
  <si>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</si>
  <si>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</si>
  <si>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</si>
  <si>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</si>
  <si>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</si>
  <si>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</si>
  <si>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</si>
  <si>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</si>
  <si>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</si>
  <si>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</si>
  <si>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</si>
  <si>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</si>
  <si>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</si>
  <si>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</si>
  <si>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</si>
  <si>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</si>
  <si>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</si>
  <si>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</si>
  <si>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</si>
  <si>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</si>
  <si>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</si>
  <si>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</si>
  <si>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</si>
  <si>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</si>
  <si>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</si>
  <si>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</si>
  <si>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</si>
  <si>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</si>
  <si>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</si>
  <si>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</si>
  <si>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</si>
  <si>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</si>
  <si>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</si>
  <si>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</si>
  <si>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</si>
  <si>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</si>
  <si>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</si>
  <si>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</si>
  <si>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</si>
  <si>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</si>
  <si>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</si>
  <si>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</si>
  <si>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</si>
  <si>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</si>
  <si>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</si>
  <si>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</si>
  <si>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</si>
  <si>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</si>
  <si>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</si>
  <si>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</si>
  <si>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</si>
  <si>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</si>
  <si>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</si>
  <si>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</si>
  <si>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Frankenthal GmbH</t>
  </si>
  <si>
    <t>9870096800008</t>
  </si>
  <si>
    <t>Wormser Str. 111</t>
  </si>
  <si>
    <t>D-67227</t>
  </si>
  <si>
    <t>Frankenthal</t>
  </si>
  <si>
    <t>Mario Gagliardi</t>
  </si>
  <si>
    <t>edm.gas@stw-frankenthal.de</t>
  </si>
  <si>
    <t>06233 602-139</t>
  </si>
  <si>
    <t>GASPOOLNH7009681</t>
  </si>
  <si>
    <t>Worms</t>
  </si>
  <si>
    <t>DE_HEF04</t>
  </si>
  <si>
    <t>DE_HMF04</t>
  </si>
  <si>
    <t>DE_GBA03</t>
  </si>
  <si>
    <t>DE_GBH03</t>
  </si>
  <si>
    <t>DE_GGB03</t>
  </si>
  <si>
    <t>DE_GGA03</t>
  </si>
  <si>
    <t>DE_GHA03</t>
  </si>
  <si>
    <t>DE_GMK03</t>
  </si>
  <si>
    <t>DE_GKO03</t>
  </si>
  <si>
    <t>DE_GPD03</t>
  </si>
  <si>
    <t>DE_GBD03</t>
  </si>
  <si>
    <t>DE_GWA03</t>
  </si>
  <si>
    <t>Frankenthal und Vororte</t>
  </si>
  <si>
    <t>Frankenthal - WS 9728 Worms</t>
  </si>
  <si>
    <t>WA3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</si>
</sst>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0" zoomScaleNormal="90" workbookViewId="0">
      <selection activeCell="D12" sqref="D12"/>
    </sheetView>
  </sheetViews>
  <sheetFormatPr baseColWidth="10" defaultColWidth="0" defaultRowHeight="14.5" zeroHeight="1"/>
  <cols>
    <col min="1" max="1" width="2.81640625" customWidth="1"/>
    <col min="2" max="15" width="11.453125" customWidth="1"/>
    <col min="16" max="16384" width="11.453125" hidden="1"/>
  </cols>
  <sheetData>
    <row r="1" spans="2:7" ht="75.75" customHeight="1"/>
    <row r="2" spans="2:7" ht="23.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4.5" zeroHeight="1"/>
  <cols>
    <col min="1" max="1" width="2.81640625" style="8" customWidth="1"/>
    <col min="2" max="2" width="5.81640625" style="2" customWidth="1"/>
    <col min="3" max="3" width="65" customWidth="1"/>
    <col min="4" max="4" width="49.1796875" customWidth="1"/>
    <col min="5" max="5" width="11.453125" customWidth="1"/>
    <col min="6" max="6" width="75.7265625" hidden="1" customWidth="1"/>
    <col min="7" max="16384" width="11.453125" hidden="1"/>
  </cols>
  <sheetData>
    <row r="1" spans="1:8" s="8" customFormat="1" ht="75.75" customHeight="1"/>
    <row r="2" spans="1:8" s="8" customFormat="1" ht="23.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42276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Frankenthal und Vororte</v>
      </c>
      <c r="E28" s="38"/>
      <c r="F28" s="11"/>
      <c r="G28" s="2"/>
    </row>
    <row r="29" spans="1:15">
      <c r="B29" s="15"/>
      <c r="C29" s="22" t="s">
        <v>397</v>
      </c>
      <c r="D29" s="45" t="s">
        <v>679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 selectLockedCells="1" selectUnlockedCell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E11" sqref="E11"/>
    </sheetView>
  </sheetViews>
  <sheetFormatPr baseColWidth="10" defaultColWidth="0" defaultRowHeight="18" customHeight="1"/>
  <cols>
    <col min="1" max="1" width="2.81640625" style="8" customWidth="1"/>
    <col min="2" max="2" width="5.81640625" style="8" customWidth="1"/>
    <col min="3" max="3" width="51.453125" style="8" customWidth="1"/>
    <col min="4" max="4" width="33.1796875" style="8" customWidth="1"/>
    <col min="5" max="5" width="26.54296875" style="8" customWidth="1"/>
    <col min="6" max="39" width="8.81640625" style="13" hidden="1" customWidth="1"/>
    <col min="40" max="16384" width="8.81640625" style="8" hidden="1"/>
  </cols>
  <sheetData>
    <row r="1" spans="2:15" ht="75" customHeight="1"/>
    <row r="2" spans="2:15" ht="23.5">
      <c r="B2" s="9" t="s">
        <v>269</v>
      </c>
    </row>
    <row r="3" spans="2:15" ht="14.5"/>
    <row r="4" spans="2:15" ht="14.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Frankenthal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Frankenthal und Vororte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9870096800008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665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680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password="CDFA" sheet="1" objects="1" scenarios="1" selectLockedCells="1" selectUnlockedCell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56" sqref="F56"/>
    </sheetView>
  </sheetViews>
  <sheetFormatPr baseColWidth="10" defaultColWidth="0" defaultRowHeight="14.5" zeroHeight="1"/>
  <cols>
    <col min="1" max="1" width="2.81640625" style="128" customWidth="1"/>
    <col min="2" max="2" width="5.453125" style="128" customWidth="1"/>
    <col min="3" max="3" width="37.54296875" style="128" customWidth="1"/>
    <col min="4" max="4" width="12.54296875" style="128" customWidth="1"/>
    <col min="5" max="14" width="12.7265625" style="128" customWidth="1"/>
    <col min="15" max="15" width="34.1796875" style="128" customWidth="1"/>
    <col min="16" max="16" width="7.26953125" style="170" customWidth="1"/>
    <col min="17" max="18" width="7.26953125" style="208" hidden="1" customWidth="1"/>
    <col min="19" max="19" width="13.453125" style="208" hidden="1" customWidth="1"/>
    <col min="20" max="20" width="23.54296875" style="208" hidden="1" customWidth="1"/>
    <col min="21" max="21" width="5.453125" style="208" hidden="1" customWidth="1"/>
    <col min="22" max="22" width="5" style="208" hidden="1" customWidth="1"/>
    <col min="23" max="23" width="5.26953125" style="208" hidden="1" customWidth="1"/>
    <col min="24" max="24" width="5" style="208" hidden="1" customWidth="1"/>
    <col min="25" max="25" width="8.1796875" style="208" hidden="1" customWidth="1"/>
    <col min="26" max="26" width="11.7265625" style="208" hidden="1" customWidth="1"/>
    <col min="27" max="27" width="8.816406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2:56" ht="75" customHeight="1"/>
    <row r="2" spans="2:56" ht="23.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Frankenthal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Frankenthal und Vororte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9870096800008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Frankenthal - WS 9728 Worms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505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666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97280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6.5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Worms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97280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ref="F68:N68" si="15">F34</f>
        <v>Kalendertag</v>
      </c>
      <c r="G68" s="159" t="str">
        <f t="shared" si="15"/>
        <v>Kalendertag</v>
      </c>
      <c r="H68" s="159" t="str">
        <f t="shared" si="15"/>
        <v>Kalendertag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DFA" sheet="1" objects="1" scenarios="1" selectLockedCells="1" selectUnlockedCell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1640625" style="128" customWidth="1"/>
    <col min="2" max="2" width="5.453125" style="128" customWidth="1"/>
    <col min="3" max="3" width="37.54296875" style="128" customWidth="1"/>
    <col min="4" max="4" width="12.54296875" style="128" customWidth="1"/>
    <col min="5" max="14" width="12.7265625" style="128" customWidth="1"/>
    <col min="15" max="15" width="34.1796875" style="128" customWidth="1"/>
    <col min="16" max="16" width="7.26953125" style="170" customWidth="1"/>
    <col min="17" max="18" width="7.26953125" style="208" hidden="1" customWidth="1"/>
    <col min="19" max="19" width="13.453125" style="208" hidden="1" customWidth="1"/>
    <col min="20" max="20" width="23.54296875" style="208" hidden="1" customWidth="1"/>
    <col min="21" max="21" width="5.453125" style="208" hidden="1" customWidth="1"/>
    <col min="22" max="22" width="5" style="208" hidden="1" customWidth="1"/>
    <col min="23" max="23" width="5.26953125" style="208" hidden="1" customWidth="1"/>
    <col min="24" max="24" width="5" style="208" hidden="1" customWidth="1"/>
    <col min="25" max="25" width="8.1796875" style="208" hidden="1" customWidth="1"/>
    <col min="26" max="26" width="11.7265625" style="208" hidden="1" customWidth="1"/>
    <col min="27" max="27" width="8.816406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2:56" ht="75" customHeight="1"/>
    <row r="2" spans="2:56" ht="23.5">
      <c r="B2" s="171" t="s">
        <v>546</v>
      </c>
    </row>
    <row r="3" spans="2:56" ht="15" customHeight="1">
      <c r="B3" s="171"/>
    </row>
    <row r="4" spans="2:56" ht="14.5">
      <c r="B4" s="130"/>
      <c r="C4" s="56" t="s">
        <v>448</v>
      </c>
      <c r="D4" s="57"/>
      <c r="E4" s="331" t="str">
        <f>Netzbetreiber!$D$9</f>
        <v>Stadtwerke Frankenthal GmbH</v>
      </c>
      <c r="F4" s="130"/>
      <c r="M4" s="130"/>
      <c r="N4" s="130"/>
      <c r="O4" s="130"/>
    </row>
    <row r="5" spans="2:56" ht="14.5">
      <c r="B5" s="130"/>
      <c r="C5" s="56" t="s">
        <v>447</v>
      </c>
      <c r="D5" s="57"/>
      <c r="E5" s="58" t="str">
        <f>Netzbetreiber!$D$28</f>
        <v>Frankenthal und Vororte</v>
      </c>
      <c r="F5" s="130"/>
      <c r="G5" s="130"/>
      <c r="H5" s="130"/>
      <c r="M5" s="130"/>
      <c r="N5" s="130"/>
      <c r="O5" s="130"/>
    </row>
    <row r="6" spans="2:56" ht="14.5">
      <c r="B6" s="130"/>
      <c r="C6" s="60" t="s">
        <v>490</v>
      </c>
      <c r="D6" s="57"/>
      <c r="E6" s="330" t="str">
        <f>Netzbetreiber!$D$11</f>
        <v>9870096800008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5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 ht="14.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5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5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 ht="14.5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5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5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5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5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5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5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5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 ht="14.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6.5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5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 ht="14.5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5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5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5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5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5"/>
    <row r="62" spans="2:28" ht="14.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 ht="14.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 ht="14.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5"/>
    <row r="72" spans="2:15" ht="15.75" customHeight="1">
      <c r="C72" s="343" t="s">
        <v>582</v>
      </c>
      <c r="D72" s="343"/>
      <c r="E72" s="343"/>
      <c r="F72" s="343"/>
    </row>
    <row r="73" spans="2:15" ht="14.5"/>
    <row r="74" spans="2:15" ht="14.5" hidden="1"/>
    <row r="75" spans="2:15" ht="14.5" hidden="1"/>
    <row r="76" spans="2:15" ht="14.5" hidden="1"/>
    <row r="77" spans="2:15" ht="14.5" hidden="1"/>
    <row r="78" spans="2:15" ht="14.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20" sqref="F20"/>
    </sheetView>
  </sheetViews>
  <sheetFormatPr baseColWidth="10" defaultColWidth="0" defaultRowHeight="14.5" zeroHeight="1"/>
  <cols>
    <col min="1" max="1" width="2.81640625" style="128" customWidth="1"/>
    <col min="2" max="2" width="8" style="128" customWidth="1"/>
    <col min="3" max="3" width="37.453125" style="128" customWidth="1"/>
    <col min="4" max="4" width="10.7265625" style="128" customWidth="1"/>
    <col min="5" max="6" width="11.453125" style="128" customWidth="1"/>
    <col min="8" max="8" width="12.7265625" style="128" customWidth="1"/>
    <col min="9" max="9" width="15.453125" style="128" customWidth="1"/>
    <col min="10" max="11" width="12.7265625" style="128" customWidth="1"/>
    <col min="12" max="12" width="11.453125" style="128" customWidth="1"/>
    <col min="13" max="16" width="12.7265625" style="128" customWidth="1"/>
    <col min="17" max="17" width="14.1796875" style="128" customWidth="1"/>
    <col min="18" max="24" width="11.453125" style="128" customWidth="1"/>
    <col min="25" max="25" width="20.1796875" style="128" customWidth="1"/>
    <col min="26" max="26" width="11.453125" style="128" customWidth="1"/>
    <col min="27" max="16384" width="11.453125" style="128" hidden="1"/>
  </cols>
  <sheetData>
    <row r="1" spans="2:26" ht="75" customHeight="1" thickBot="1"/>
    <row r="2" spans="2:26" ht="23.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Frankenthal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Frankenthal und Vororte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9870096800008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4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" thickBot="1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Frankenthal und Vororte</v>
      </c>
      <c r="D12" s="62" t="s">
        <v>247</v>
      </c>
      <c r="E12" s="165" t="s">
        <v>667</v>
      </c>
      <c r="F12" s="297" t="str">
        <f>VLOOKUP($E12,'BDEW-Standard'!$B$3:$M$94,F$9,0)</f>
        <v>D14</v>
      </c>
      <c r="H12" s="274">
        <f>ROUND(VLOOKUP($E12,'BDEW-Standard'!$B$3:$M$94,H$9,0),7)</f>
        <v>3.1850190999999999</v>
      </c>
      <c r="I12" s="274">
        <f>ROUND(VLOOKUP($E12,'BDEW-Standard'!$B$3:$M$94,I$9,0),7)</f>
        <v>-37.412415500000002</v>
      </c>
      <c r="J12" s="274">
        <f>ROUND(VLOOKUP($E12,'BDEW-Standard'!$B$3:$M$94,J$9,0),7)</f>
        <v>6.1723179000000004</v>
      </c>
      <c r="K12" s="274">
        <f>ROUND(VLOOKUP($E12,'BDEW-Standard'!$B$3:$M$94,K$9,0),7)</f>
        <v>7.6109599999999999E-2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4" si="1">($H12/(1+($I12/($Q$9-$L12))^$J12)+$K12)+MAX($M12*$Q$9+$N12,$O12*$Q$9+$P12)</f>
        <v>0.95508749343949439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Frankenthal und Vororte</v>
      </c>
      <c r="D13" s="62" t="s">
        <v>247</v>
      </c>
      <c r="E13" s="165" t="s">
        <v>668</v>
      </c>
      <c r="F13" s="297" t="str">
        <f>VLOOKUP($E13,'BDEW-Standard'!$B$3:$M$94,F$9,0)</f>
        <v>D24</v>
      </c>
      <c r="H13" s="274">
        <f>ROUND(VLOOKUP($E13,'BDEW-Standard'!$B$3:$M$94,H$9,0),7)</f>
        <v>2.5187775000000001</v>
      </c>
      <c r="I13" s="274">
        <f>ROUND(VLOOKUP($E13,'BDEW-Standard'!$B$3:$M$94,I$9,0),7)</f>
        <v>-35.033375399999997</v>
      </c>
      <c r="J13" s="274">
        <f>ROUND(VLOOKUP($E13,'BDEW-Standard'!$B$3:$M$94,J$9,0),7)</f>
        <v>6.2240634000000004</v>
      </c>
      <c r="K13" s="274">
        <f>ROUND(VLOOKUP($E13,'BDEW-Standard'!$B$3:$M$94,K$9,0),7)</f>
        <v>0.10107820000000001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1.0146273685996503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4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Frankenthal und Vororte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Frankenthal und Vororte</v>
      </c>
      <c r="D15" s="62" t="s">
        <v>247</v>
      </c>
      <c r="E15" s="165" t="s">
        <v>669</v>
      </c>
      <c r="F15" s="297" t="str">
        <f>VLOOKUP($E15,'BDEW-Standard'!$B$3:$M$94,F$9,0)</f>
        <v>BA3</v>
      </c>
      <c r="H15" s="274">
        <f>ROUND(VLOOKUP($E15,'BDEW-Standard'!$B$3:$M$94,H$9,0),7)</f>
        <v>0.62619619999999998</v>
      </c>
      <c r="I15" s="274">
        <f>ROUND(VLOOKUP($E15,'BDEW-Standard'!$B$3:$M$94,I$9,0),7)</f>
        <v>-33</v>
      </c>
      <c r="J15" s="274">
        <f>ROUND(VLOOKUP($E15,'BDEW-Standard'!$B$3:$M$94,J$9,0),7)</f>
        <v>5.7212303000000002</v>
      </c>
      <c r="K15" s="274">
        <f>ROUND(VLOOKUP($E15,'BDEW-Standard'!$B$3:$M$94,K$9,0),7)</f>
        <v>0.78556550000000003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1.0711738317583412</v>
      </c>
      <c r="R15" s="275">
        <f>ROUND(VLOOKUP(MID($E15,4,3),'Wochentag F(WT)'!$B$7:$J$22,R$9,0),4)</f>
        <v>1.0848</v>
      </c>
      <c r="S15" s="275">
        <f>ROUND(VLOOKUP(MID($E15,4,3),'Wochentag F(WT)'!$B$7:$J$22,S$9,0),4)</f>
        <v>1.1211</v>
      </c>
      <c r="T15" s="275">
        <f>ROUND(VLOOKUP(MID($E15,4,3),'Wochentag F(WT)'!$B$7:$J$22,T$9,0),4)</f>
        <v>1.0769</v>
      </c>
      <c r="U15" s="275">
        <f>ROUND(VLOOKUP(MID($E15,4,3),'Wochentag F(WT)'!$B$7:$J$22,U$9,0),4)</f>
        <v>1.1353</v>
      </c>
      <c r="V15" s="275">
        <f>ROUND(VLOOKUP(MID($E15,4,3),'Wochentag F(WT)'!$B$7:$J$22,V$9,0),4)</f>
        <v>1.1402000000000001</v>
      </c>
      <c r="W15" s="275">
        <f>ROUND(VLOOKUP(MID($E15,4,3),'Wochentag F(WT)'!$B$7:$J$22,W$9,0),4)</f>
        <v>0.48520000000000002</v>
      </c>
      <c r="X15" s="276">
        <f t="shared" si="2"/>
        <v>0.95650000000000013</v>
      </c>
      <c r="Y15" s="293"/>
      <c r="Z15" s="211"/>
    </row>
    <row r="16" spans="2:26" s="143" customFormat="1">
      <c r="B16" s="144">
        <v>5</v>
      </c>
      <c r="C16" s="145" t="str">
        <f t="shared" si="0"/>
        <v>Frankenthal und Vororte</v>
      </c>
      <c r="D16" s="62" t="s">
        <v>247</v>
      </c>
      <c r="E16" s="165" t="s">
        <v>670</v>
      </c>
      <c r="F16" s="297" t="str">
        <f>VLOOKUP($E16,'BDEW-Standard'!$B$3:$M$94,F$9,0)</f>
        <v>BH3</v>
      </c>
      <c r="H16" s="274">
        <f>ROUND(VLOOKUP($E16,'BDEW-Standard'!$B$3:$M$94,H$9,0),7)</f>
        <v>2.0102471999999998</v>
      </c>
      <c r="I16" s="274">
        <f>ROUND(VLOOKUP($E16,'BDEW-Standard'!$B$3:$M$94,I$9,0),7)</f>
        <v>-35.253212400000002</v>
      </c>
      <c r="J16" s="274">
        <f>ROUND(VLOOKUP($E16,'BDEW-Standard'!$B$3:$M$94,J$9,0),7)</f>
        <v>6.1544406</v>
      </c>
      <c r="K16" s="274">
        <f>ROUND(VLOOKUP($E16,'BDEW-Standard'!$B$3:$M$94,K$9,0),7)</f>
        <v>0.32947409999999999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1.0436896084076008</v>
      </c>
      <c r="R16" s="275">
        <f>ROUND(VLOOKUP(MID($E16,4,3),'Wochentag F(WT)'!$B$7:$J$22,R$9,0),4)</f>
        <v>0.97670000000000001</v>
      </c>
      <c r="S16" s="275">
        <f>ROUND(VLOOKUP(MID($E16,4,3),'Wochentag F(WT)'!$B$7:$J$22,S$9,0),4)</f>
        <v>1.0388999999999999</v>
      </c>
      <c r="T16" s="275">
        <f>ROUND(VLOOKUP(MID($E16,4,3),'Wochentag F(WT)'!$B$7:$J$22,T$9,0),4)</f>
        <v>1.0027999999999999</v>
      </c>
      <c r="U16" s="275">
        <f>ROUND(VLOOKUP(MID($E16,4,3),'Wochentag F(WT)'!$B$7:$J$22,U$9,0),4)</f>
        <v>1.0162</v>
      </c>
      <c r="V16" s="275">
        <f>ROUND(VLOOKUP(MID($E16,4,3),'Wochentag F(WT)'!$B$7:$J$22,V$9,0),4)</f>
        <v>1.0024</v>
      </c>
      <c r="W16" s="275">
        <f>ROUND(VLOOKUP(MID($E16,4,3),'Wochentag F(WT)'!$B$7:$J$22,W$9,0),4)</f>
        <v>1.0043</v>
      </c>
      <c r="X16" s="276">
        <f t="shared" si="2"/>
        <v>0.95870000000000122</v>
      </c>
      <c r="Y16" s="293"/>
      <c r="Z16" s="211"/>
    </row>
    <row r="17" spans="2:26" s="143" customFormat="1">
      <c r="B17" s="144">
        <v>6</v>
      </c>
      <c r="C17" s="145" t="str">
        <f t="shared" si="0"/>
        <v>Frankenthal und Vororte</v>
      </c>
      <c r="D17" s="62" t="s">
        <v>247</v>
      </c>
      <c r="E17" s="165" t="s">
        <v>671</v>
      </c>
      <c r="F17" s="297" t="str">
        <f>VLOOKUP($E17,'BDEW-Standard'!$B$3:$M$94,F$9,0)</f>
        <v>GB3</v>
      </c>
      <c r="H17" s="274">
        <f>ROUND(VLOOKUP($E17,'BDEW-Standard'!$B$3:$M$94,H$9,0),7)</f>
        <v>3.2572741999999999</v>
      </c>
      <c r="I17" s="274">
        <f>ROUND(VLOOKUP($E17,'BDEW-Standard'!$B$3:$M$94,I$9,0),7)</f>
        <v>-37.5</v>
      </c>
      <c r="J17" s="274">
        <f>ROUND(VLOOKUP($E17,'BDEW-Standard'!$B$3:$M$94,J$9,0),7)</f>
        <v>6.3462148000000003</v>
      </c>
      <c r="K17" s="274">
        <f>ROUND(VLOOKUP($E17,'BDEW-Standard'!$B$3:$M$94,K$9,0),7)</f>
        <v>8.6622699999999997E-2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0.9584556323619029</v>
      </c>
      <c r="R17" s="275">
        <f>ROUND(VLOOKUP(MID($E17,4,3),'Wochentag F(WT)'!$B$7:$J$22,R$9,0),4)</f>
        <v>0.98970000000000002</v>
      </c>
      <c r="S17" s="275">
        <f>ROUND(VLOOKUP(MID($E17,4,3),'Wochentag F(WT)'!$B$7:$J$22,S$9,0),4)</f>
        <v>0.9627</v>
      </c>
      <c r="T17" s="275">
        <f>ROUND(VLOOKUP(MID($E17,4,3),'Wochentag F(WT)'!$B$7:$J$22,T$9,0),4)</f>
        <v>1.0507</v>
      </c>
      <c r="U17" s="275">
        <f>ROUND(VLOOKUP(MID($E17,4,3),'Wochentag F(WT)'!$B$7:$J$22,U$9,0),4)</f>
        <v>1.0551999999999999</v>
      </c>
      <c r="V17" s="275">
        <f>ROUND(VLOOKUP(MID($E17,4,3),'Wochentag F(WT)'!$B$7:$J$22,V$9,0),4)</f>
        <v>1.0297000000000001</v>
      </c>
      <c r="W17" s="275">
        <f>ROUND(VLOOKUP(MID($E17,4,3),'Wochentag F(WT)'!$B$7:$J$22,W$9,0),4)</f>
        <v>0.97670000000000001</v>
      </c>
      <c r="X17" s="276">
        <f t="shared" si="2"/>
        <v>0.9352999999999998</v>
      </c>
      <c r="Y17" s="293"/>
      <c r="Z17" s="211"/>
    </row>
    <row r="18" spans="2:26" s="143" customFormat="1">
      <c r="B18" s="144">
        <v>7</v>
      </c>
      <c r="C18" s="145" t="str">
        <f t="shared" si="0"/>
        <v>Frankenthal und Vororte</v>
      </c>
      <c r="D18" s="62" t="s">
        <v>247</v>
      </c>
      <c r="E18" s="165" t="s">
        <v>672</v>
      </c>
      <c r="F18" s="297" t="str">
        <f>VLOOKUP($E18,'BDEW-Standard'!$B$3:$M$94,F$9,0)</f>
        <v>GA3</v>
      </c>
      <c r="H18" s="274">
        <f>ROUND(VLOOKUP($E18,'BDEW-Standard'!$B$3:$M$94,H$9,0),7)</f>
        <v>2.2850164999999998</v>
      </c>
      <c r="I18" s="274">
        <f>ROUND(VLOOKUP($E18,'BDEW-Standard'!$B$3:$M$94,I$9,0),7)</f>
        <v>-36.287858399999998</v>
      </c>
      <c r="J18" s="274">
        <f>ROUND(VLOOKUP($E18,'BDEW-Standard'!$B$3:$M$94,J$9,0),7)</f>
        <v>6.5885125999999996</v>
      </c>
      <c r="K18" s="274">
        <f>ROUND(VLOOKUP($E18,'BDEW-Standard'!$B$3:$M$94,K$9,0),7)</f>
        <v>0.31505349999999999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1.0096183914256316</v>
      </c>
      <c r="R18" s="275">
        <f>ROUND(VLOOKUP(MID($E18,4,3),'Wochentag F(WT)'!$B$7:$J$22,R$9,0),4)</f>
        <v>0.93220000000000003</v>
      </c>
      <c r="S18" s="275">
        <f>ROUND(VLOOKUP(MID($E18,4,3),'Wochentag F(WT)'!$B$7:$J$22,S$9,0),4)</f>
        <v>0.98939999999999995</v>
      </c>
      <c r="T18" s="275">
        <f>ROUND(VLOOKUP(MID($E18,4,3),'Wochentag F(WT)'!$B$7:$J$22,T$9,0),4)</f>
        <v>1.0033000000000001</v>
      </c>
      <c r="U18" s="275">
        <f>ROUND(VLOOKUP(MID($E18,4,3),'Wochentag F(WT)'!$B$7:$J$22,U$9,0),4)</f>
        <v>1.0108999999999999</v>
      </c>
      <c r="V18" s="275">
        <f>ROUND(VLOOKUP(MID($E18,4,3),'Wochentag F(WT)'!$B$7:$J$22,V$9,0),4)</f>
        <v>1.018</v>
      </c>
      <c r="W18" s="275">
        <f>ROUND(VLOOKUP(MID($E18,4,3),'Wochentag F(WT)'!$B$7:$J$22,W$9,0),4)</f>
        <v>1.0356000000000001</v>
      </c>
      <c r="X18" s="276">
        <f t="shared" si="2"/>
        <v>1.0106000000000002</v>
      </c>
      <c r="Y18" s="293"/>
      <c r="Z18" s="211"/>
    </row>
    <row r="19" spans="2:26" s="143" customFormat="1">
      <c r="B19" s="144">
        <v>8</v>
      </c>
      <c r="C19" s="145" t="str">
        <f t="shared" si="0"/>
        <v>Frankenthal und Vororte</v>
      </c>
      <c r="D19" s="62" t="s">
        <v>247</v>
      </c>
      <c r="E19" s="165" t="s">
        <v>673</v>
      </c>
      <c r="F19" s="297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3"/>
      <c r="Z19" s="211"/>
    </row>
    <row r="20" spans="2:26" s="143" customFormat="1">
      <c r="B20" s="144">
        <v>9</v>
      </c>
      <c r="C20" s="145" t="str">
        <f t="shared" si="0"/>
        <v>Frankenthal und Vororte</v>
      </c>
      <c r="D20" s="62" t="s">
        <v>247</v>
      </c>
      <c r="E20" s="165" t="s">
        <v>674</v>
      </c>
      <c r="F20" s="297" t="str">
        <f>VLOOKUP($E20,'BDEW-Standard'!$B$3:$M$94,F$9,0)</f>
        <v>MK3</v>
      </c>
      <c r="H20" s="274">
        <f>ROUND(VLOOKUP($E20,'BDEW-Standard'!$B$3:$M$94,H$9,0),7)</f>
        <v>2.7882424000000001</v>
      </c>
      <c r="I20" s="274">
        <f>ROUND(VLOOKUP($E20,'BDEW-Standard'!$B$3:$M$94,I$9,0),7)</f>
        <v>-34.880612999999997</v>
      </c>
      <c r="J20" s="274">
        <f>ROUND(VLOOKUP($E20,'BDEW-Standard'!$B$3:$M$94,J$9,0),7)</f>
        <v>6.5951899000000003</v>
      </c>
      <c r="K20" s="274">
        <f>ROUND(VLOOKUP($E20,'BDEW-Standard'!$B$3:$M$94,K$9,0),7)</f>
        <v>5.4032900000000002E-2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1.0622306107520199</v>
      </c>
      <c r="R20" s="275">
        <f>ROUND(VLOOKUP(MID($E20,4,3),'Wochentag F(WT)'!$B$7:$J$22,R$9,0),4)</f>
        <v>1.0699000000000001</v>
      </c>
      <c r="S20" s="275">
        <f>ROUND(VLOOKUP(MID($E20,4,3),'Wochentag F(WT)'!$B$7:$J$22,S$9,0),4)</f>
        <v>1.0365</v>
      </c>
      <c r="T20" s="275">
        <f>ROUND(VLOOKUP(MID($E20,4,3),'Wochentag F(WT)'!$B$7:$J$22,T$9,0),4)</f>
        <v>0.99329999999999996</v>
      </c>
      <c r="U20" s="275">
        <f>ROUND(VLOOKUP(MID($E20,4,3),'Wochentag F(WT)'!$B$7:$J$22,U$9,0),4)</f>
        <v>0.99480000000000002</v>
      </c>
      <c r="V20" s="275">
        <f>ROUND(VLOOKUP(MID($E20,4,3),'Wochentag F(WT)'!$B$7:$J$22,V$9,0),4)</f>
        <v>1.0659000000000001</v>
      </c>
      <c r="W20" s="275">
        <f>ROUND(VLOOKUP(MID($E20,4,3),'Wochentag F(WT)'!$B$7:$J$22,W$9,0),4)</f>
        <v>0.93620000000000003</v>
      </c>
      <c r="X20" s="276">
        <f t="shared" si="2"/>
        <v>0.90339999999999954</v>
      </c>
      <c r="Y20" s="293"/>
      <c r="Z20" s="211"/>
    </row>
    <row r="21" spans="2:26" s="143" customFormat="1">
      <c r="B21" s="144">
        <v>10</v>
      </c>
      <c r="C21" s="145" t="str">
        <f t="shared" si="0"/>
        <v>Frankenthal und Vororte</v>
      </c>
      <c r="D21" s="62" t="s">
        <v>247</v>
      </c>
      <c r="E21" s="165" t="s">
        <v>675</v>
      </c>
      <c r="F21" s="297" t="str">
        <f>VLOOKUP($E21,'BDEW-Standard'!$B$3:$M$94,F$9,0)</f>
        <v>KO3</v>
      </c>
      <c r="H21" s="274">
        <f>ROUND(VLOOKUP($E21,'BDEW-Standard'!$B$3:$M$94,H$9,0),7)</f>
        <v>2.7172288</v>
      </c>
      <c r="I21" s="274">
        <f>ROUND(VLOOKUP($E21,'BDEW-Standard'!$B$3:$M$94,I$9,0),7)</f>
        <v>-35.141256300000002</v>
      </c>
      <c r="J21" s="274">
        <f>ROUND(VLOOKUP($E21,'BDEW-Standard'!$B$3:$M$94,J$9,0),7)</f>
        <v>7.1303394999999998</v>
      </c>
      <c r="K21" s="274">
        <f>ROUND(VLOOKUP($E21,'BDEW-Standard'!$B$3:$M$94,K$9,0),7)</f>
        <v>0.14184720000000001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1.0630299199876638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3"/>
      <c r="Z21" s="211"/>
    </row>
    <row r="22" spans="2:26" s="143" customFormat="1">
      <c r="B22" s="144">
        <v>11</v>
      </c>
      <c r="C22" s="145" t="str">
        <f t="shared" si="0"/>
        <v>Frankenthal und Vororte</v>
      </c>
      <c r="D22" s="62" t="s">
        <v>247</v>
      </c>
      <c r="E22" s="165" t="s">
        <v>676</v>
      </c>
      <c r="F22" s="297" t="str">
        <f>VLOOKUP($E22,'BDEW-Standard'!$B$3:$M$94,F$9,0)</f>
        <v>PD3</v>
      </c>
      <c r="H22" s="274">
        <f>ROUND(VLOOKUP($E22,'BDEW-Standard'!$B$3:$M$94,H$9,0),7)</f>
        <v>3.2</v>
      </c>
      <c r="I22" s="274">
        <f>ROUND(VLOOKUP($E22,'BDEW-Standard'!$B$3:$M$94,I$9,0),7)</f>
        <v>-35.799999999999997</v>
      </c>
      <c r="J22" s="274">
        <f>ROUND(VLOOKUP($E22,'BDEW-Standard'!$B$3:$M$94,J$9,0),7)</f>
        <v>8.4</v>
      </c>
      <c r="K22" s="274">
        <f>ROUND(VLOOKUP($E22,'BDEW-Standard'!$B$3:$M$94,K$9,0),7)</f>
        <v>9.3848600000000004E-2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0.99106250024889242</v>
      </c>
      <c r="R22" s="275">
        <f>ROUND(VLOOKUP(MID($E22,4,3),'Wochentag F(WT)'!$B$7:$J$22,R$9,0),4)</f>
        <v>1.0214000000000001</v>
      </c>
      <c r="S22" s="275">
        <f>ROUND(VLOOKUP(MID($E22,4,3),'Wochentag F(WT)'!$B$7:$J$22,S$9,0),4)</f>
        <v>1.0866</v>
      </c>
      <c r="T22" s="275">
        <f>ROUND(VLOOKUP(MID($E22,4,3),'Wochentag F(WT)'!$B$7:$J$22,T$9,0),4)</f>
        <v>1.0720000000000001</v>
      </c>
      <c r="U22" s="275">
        <f>ROUND(VLOOKUP(MID($E22,4,3),'Wochentag F(WT)'!$B$7:$J$22,U$9,0),4)</f>
        <v>1.0557000000000001</v>
      </c>
      <c r="V22" s="275">
        <f>ROUND(VLOOKUP(MID($E22,4,3),'Wochentag F(WT)'!$B$7:$J$22,V$9,0),4)</f>
        <v>1.0117</v>
      </c>
      <c r="W22" s="275">
        <f>ROUND(VLOOKUP(MID($E22,4,3),'Wochentag F(WT)'!$B$7:$J$22,W$9,0),4)</f>
        <v>0.90010000000000001</v>
      </c>
      <c r="X22" s="276">
        <f t="shared" si="2"/>
        <v>0.85249999999999915</v>
      </c>
      <c r="Y22" s="293"/>
      <c r="Z22" s="211"/>
    </row>
    <row r="23" spans="2:26" s="143" customFormat="1">
      <c r="B23" s="144">
        <v>12</v>
      </c>
      <c r="C23" s="145" t="str">
        <f t="shared" si="0"/>
        <v>Frankenthal und Vororte</v>
      </c>
      <c r="D23" s="62" t="s">
        <v>247</v>
      </c>
      <c r="E23" s="165" t="s">
        <v>677</v>
      </c>
      <c r="F23" s="297" t="str">
        <f>VLOOKUP($E23,'BDEW-Standard'!$B$3:$M$94,F$9,0)</f>
        <v>BD3</v>
      </c>
      <c r="H23" s="274">
        <f>ROUND(VLOOKUP($E23,'BDEW-Standard'!$B$3:$M$94,H$9,0),7)</f>
        <v>2.9177027</v>
      </c>
      <c r="I23" s="274">
        <f>ROUND(VLOOKUP($E23,'BDEW-Standard'!$B$3:$M$94,I$9,0),7)</f>
        <v>-36.179411700000003</v>
      </c>
      <c r="J23" s="274">
        <f>ROUND(VLOOKUP($E23,'BDEW-Standard'!$B$3:$M$94,J$9,0),7)</f>
        <v>5.9265162</v>
      </c>
      <c r="K23" s="274">
        <f>ROUND(VLOOKUP($E23,'BDEW-Standard'!$B$3:$M$94,K$9,0),7)</f>
        <v>0.11519119999999999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1.0656106174494469</v>
      </c>
      <c r="R23" s="275">
        <f>ROUND(VLOOKUP(MID($E23,4,3),'Wochentag F(WT)'!$B$7:$J$22,R$9,0),4)</f>
        <v>1.1052</v>
      </c>
      <c r="S23" s="275">
        <f>ROUND(VLOOKUP(MID($E23,4,3),'Wochentag F(WT)'!$B$7:$J$22,S$9,0),4)</f>
        <v>1.0857000000000001</v>
      </c>
      <c r="T23" s="275">
        <f>ROUND(VLOOKUP(MID($E23,4,3),'Wochentag F(WT)'!$B$7:$J$22,T$9,0),4)</f>
        <v>1.0378000000000001</v>
      </c>
      <c r="U23" s="275">
        <f>ROUND(VLOOKUP(MID($E23,4,3),'Wochentag F(WT)'!$B$7:$J$22,U$9,0),4)</f>
        <v>1.0622</v>
      </c>
      <c r="V23" s="275">
        <f>ROUND(VLOOKUP(MID($E23,4,3),'Wochentag F(WT)'!$B$7:$J$22,V$9,0),4)</f>
        <v>1.0266</v>
      </c>
      <c r="W23" s="275">
        <f>ROUND(VLOOKUP(MID($E23,4,3),'Wochentag F(WT)'!$B$7:$J$22,W$9,0),4)</f>
        <v>0.76290000000000002</v>
      </c>
      <c r="X23" s="276">
        <f t="shared" si="2"/>
        <v>0.91959999999999997</v>
      </c>
      <c r="Y23" s="293"/>
      <c r="Z23" s="211"/>
    </row>
    <row r="24" spans="2:26" s="143" customFormat="1">
      <c r="B24" s="144">
        <v>13</v>
      </c>
      <c r="C24" s="145" t="str">
        <f t="shared" si="0"/>
        <v>Frankenthal und Vororte</v>
      </c>
      <c r="D24" s="62" t="s">
        <v>247</v>
      </c>
      <c r="E24" s="165" t="s">
        <v>678</v>
      </c>
      <c r="F24" s="297" t="s">
        <v>681</v>
      </c>
      <c r="H24" s="274">
        <f>ROUND(VLOOKUP($E24,'BDEW-Standard'!$B$3:$M$94,H$9,0),7)</f>
        <v>0.76572899999999999</v>
      </c>
      <c r="I24" s="274">
        <f>ROUND(VLOOKUP($E24,'BDEW-Standard'!$B$3:$M$94,I$9,0),7)</f>
        <v>-36.023791199999998</v>
      </c>
      <c r="J24" s="274">
        <f>ROUND(VLOOKUP($E24,'BDEW-Standard'!$B$3:$M$94,J$9,0),7)</f>
        <v>4.8662747</v>
      </c>
      <c r="K24" s="274">
        <f>ROUND(VLOOKUP($E24,'BDEW-Standard'!$B$3:$M$94,K$9,0),7)</f>
        <v>0.80494250000000001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1.0804258319686442</v>
      </c>
      <c r="R24" s="275">
        <f>ROUND(VLOOKUP(MID($E24,4,3),'Wochentag F(WT)'!$B$7:$J$22,R$9,0),4)</f>
        <v>1.2457</v>
      </c>
      <c r="S24" s="275">
        <f>ROUND(VLOOKUP(MID($E24,4,3),'Wochentag F(WT)'!$B$7:$J$22,S$9,0),4)</f>
        <v>1.2615000000000001</v>
      </c>
      <c r="T24" s="275">
        <f>ROUND(VLOOKUP(MID($E24,4,3),'Wochentag F(WT)'!$B$7:$J$22,T$9,0),4)</f>
        <v>1.2706999999999999</v>
      </c>
      <c r="U24" s="275">
        <f>ROUND(VLOOKUP(MID($E24,4,3),'Wochentag F(WT)'!$B$7:$J$22,U$9,0),4)</f>
        <v>1.2430000000000001</v>
      </c>
      <c r="V24" s="275">
        <f>ROUND(VLOOKUP(MID($E24,4,3),'Wochentag F(WT)'!$B$7:$J$22,V$9,0),4)</f>
        <v>1.1275999999999999</v>
      </c>
      <c r="W24" s="275">
        <f>ROUND(VLOOKUP(MID($E24,4,3),'Wochentag F(WT)'!$B$7:$J$22,W$9,0),4)</f>
        <v>0.38769999999999999</v>
      </c>
      <c r="X24" s="276">
        <f t="shared" si="2"/>
        <v>0.46379999999999999</v>
      </c>
      <c r="Y24" s="293"/>
      <c r="Z24" s="211"/>
    </row>
    <row r="25" spans="2:26" s="143" customFormat="1">
      <c r="B25" s="144">
        <v>14</v>
      </c>
      <c r="C25" s="145" t="str">
        <f t="shared" si="0"/>
        <v>Frankenthal und Vororte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Frankenthal und Vororte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Frankenthal und Vororte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Frankenthal und Vororte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Frankenthal und Vororte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Frankenthal und Vororte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Frankenthal und Vororte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Frankenthal und Vororte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Frankenthal und Vororte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Frankenthal und Vororte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Frankenthal und Vororte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Frankenthal und Vororte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Frankenthal und Vororte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Frankenthal und Vororte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Frankenthal und Vororte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Frankenthal und Vororte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Frankenthal und Vororte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CDFA" sheet="1" objects="1" scenarios="1" selectLockedCells="1" selectUnlockedCell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3 H12:K24 C13:C33 C34:C41 M12:X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S14" sqref="S14"/>
    </sheetView>
  </sheetViews>
  <sheetFormatPr baseColWidth="10" defaultColWidth="0" defaultRowHeight="12.5" zeroHeight="1"/>
  <cols>
    <col min="1" max="1" width="2.81640625" style="75" customWidth="1"/>
    <col min="2" max="2" width="15.1796875" style="75" customWidth="1"/>
    <col min="3" max="3" width="14.7265625" style="75" customWidth="1"/>
    <col min="4" max="4" width="5.81640625" style="75" hidden="1" customWidth="1"/>
    <col min="5" max="5" width="5.1796875" style="75" customWidth="1"/>
    <col min="6" max="12" width="12.7265625" style="75" customWidth="1"/>
    <col min="13" max="30" width="5.7265625" style="75" customWidth="1"/>
    <col min="31" max="31" width="11.453125" style="75" customWidth="1"/>
    <col min="32" max="16384" width="11.453125" style="75" hidden="1"/>
  </cols>
  <sheetData>
    <row r="1" spans="2:30" ht="75" customHeight="1"/>
    <row r="2" spans="2:30" ht="23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Frankenthal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5">
      <c r="B5" s="87" t="s">
        <v>447</v>
      </c>
      <c r="C5" s="64" t="str">
        <f>Netzbetreiber!$D$28</f>
        <v>Frankenthal und Vororte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5">
      <c r="B6" s="85" t="s">
        <v>445</v>
      </c>
      <c r="C6" s="63" t="str">
        <f>Netzbetreiber!$D$11</f>
        <v>9870096800008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5">
      <c r="B20" s="121" t="s">
        <v>651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5">
      <c r="B23" s="116" t="s">
        <v>421</v>
      </c>
      <c r="C23" s="117"/>
      <c r="D23" s="111">
        <v>15</v>
      </c>
      <c r="E23" s="305">
        <f t="shared" si="0"/>
        <v>1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5">
      <c r="B28" s="116" t="s">
        <v>410</v>
      </c>
      <c r="C28" s="117"/>
      <c r="D28" s="111">
        <v>20</v>
      </c>
      <c r="E28" s="305">
        <f t="shared" si="0"/>
        <v>1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password="CDFA" sheet="1" objects="1" scenarios="1" selectLockedCells="1" selectUnlockedCell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53125" defaultRowHeight="14.5"/>
  <cols>
    <col min="1" max="3" width="11.453125" style="128"/>
    <col min="4" max="4" width="19.81640625" style="128" customWidth="1"/>
    <col min="5" max="9" width="16" style="128" customWidth="1"/>
    <col min="10" max="10" width="15.1796875" style="128" customWidth="1"/>
    <col min="11" max="12" width="16" style="128" customWidth="1"/>
    <col min="13" max="13" width="15.26953125" style="128" customWidth="1"/>
    <col min="14" max="16384" width="11.453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547</v>
      </c>
      <c r="N1" s="215"/>
    </row>
    <row r="2" spans="1:14" ht="2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53125" defaultRowHeight="14.5"/>
  <cols>
    <col min="1" max="1" width="9.7265625" style="254" customWidth="1"/>
    <col min="2" max="2" width="7" style="255" customWidth="1"/>
    <col min="3" max="3" width="27.7265625" style="234" customWidth="1"/>
    <col min="4" max="10" width="8.81640625" style="234" customWidth="1"/>
    <col min="11" max="14" width="11.453125" style="234" customWidth="1"/>
    <col min="15" max="15" width="12.26953125" style="128" customWidth="1"/>
    <col min="16" max="16" width="16.54296875" style="234" customWidth="1"/>
    <col min="17" max="16384" width="11.45312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49999999999999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49999999999999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49999999999999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7.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Brünner, Melanie</cp:lastModifiedBy>
  <cp:lastPrinted>2015-03-20T22:59:10Z</cp:lastPrinted>
  <dcterms:created xsi:type="dcterms:W3CDTF">2015-01-15T05:25:41Z</dcterms:created>
  <dcterms:modified xsi:type="dcterms:W3CDTF">2017-05-02T12:26:00Z</dcterms:modified>
</cp:coreProperties>
</file>