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wft-fs\home$\bruenner\Desktop\Müll\Netzdaten\"/>
    </mc:Choice>
  </mc:AlternateContent>
  <workbookProtection workbookPassword="CDFA" lockStructure="1"/>
  <bookViews>
    <workbookView xWindow="0" yWindow="0" windowWidth="19200" windowHeight="7340" tabRatio="789" activeTab="6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 iterate="1" calcOnSave="0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L31" i="18" s="1"/>
  <c r="E63" i="18"/>
  <c r="G63" i="18"/>
  <c r="M63" i="18"/>
  <c r="J63" i="18"/>
  <c r="I53" i="18"/>
  <c r="N53" i="18"/>
  <c r="E53" i="18"/>
  <c r="J53" i="18"/>
  <c r="F63" i="18"/>
  <c r="K63" i="18"/>
  <c r="D22" i="18"/>
  <c r="J21" i="18" s="1"/>
  <c r="G53" i="18"/>
  <c r="D56" i="18" s="1"/>
  <c r="J55" i="18" s="1"/>
  <c r="M53" i="18"/>
  <c r="I63" i="18"/>
  <c r="N63" i="18"/>
  <c r="N21" i="18"/>
  <c r="K21" i="18"/>
  <c r="G21" i="18"/>
  <c r="G31" i="18"/>
  <c r="M31" i="18"/>
  <c r="H53" i="18"/>
  <c r="H63" i="18"/>
  <c r="D24" i="15"/>
  <c r="C23" i="15"/>
  <c r="F31" i="18" l="1"/>
  <c r="K31" i="18"/>
  <c r="J31" i="18"/>
  <c r="H31" i="18"/>
  <c r="I21" i="18"/>
  <c r="I31" i="18"/>
  <c r="N31" i="18"/>
  <c r="M21" i="18"/>
  <c r="H21" i="18"/>
  <c r="E21" i="18" s="1"/>
  <c r="F21" i="18"/>
  <c r="L21" i="18"/>
  <c r="E31" i="18"/>
  <c r="D66" i="18"/>
  <c r="K65" i="18" s="1"/>
  <c r="K55" i="18"/>
  <c r="G55" i="18"/>
  <c r="L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65" i="18" l="1"/>
  <c r="L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2" i="7"/>
  <c r="T12" i="7"/>
  <c r="U12" i="7"/>
  <c r="V12" i="7"/>
  <c r="W12" i="7"/>
  <c r="R12" i="7"/>
  <c r="E65" i="18" l="1"/>
  <c r="X12" i="7"/>
  <c r="X21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F20" i="7" l="1"/>
  <c r="I18" i="7"/>
  <c r="F23" i="7"/>
  <c r="K13" i="7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K12" i="7"/>
  <c r="K11" i="7"/>
  <c r="J13" i="7"/>
  <c r="M14" i="7"/>
  <c r="L15" i="7"/>
  <c r="K16" i="7"/>
  <c r="J17" i="7"/>
  <c r="H19" i="7"/>
  <c r="P19" i="7"/>
  <c r="O20" i="7"/>
  <c r="N21" i="7"/>
  <c r="M22" i="7"/>
  <c r="L23" i="7"/>
  <c r="K24" i="7"/>
  <c r="L12" i="7"/>
  <c r="H12" i="7"/>
  <c r="I11" i="7"/>
  <c r="F21" i="7"/>
  <c r="F19" i="7"/>
  <c r="F17" i="7"/>
  <c r="F15" i="7"/>
  <c r="F12" i="7"/>
  <c r="F22" i="7"/>
  <c r="F18" i="7"/>
  <c r="F16" i="7"/>
  <c r="F14" i="7"/>
  <c r="F13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<sst xmlns="http://schemas.openxmlformats.org/spreadsheetml/2006/main" count="1374" uniqueCount="682">
  <si>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</si>
  <si>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</si>
  <si>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</si>
  <si>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</si>
  <si>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</si>
  <si>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</si>
  <si>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</si>
  <si>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</si>
  <si>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</si>
  <si>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</si>
  <si>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</si>
  <si>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</si>
  <si>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</si>
  <si>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</si>
  <si>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</si>
  <si>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</si>
  <si>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</si>
  <si>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</si>
  <si>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</si>
  <si>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</si>
  <si>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</si>
  <si>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</si>
  <si>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</si>
  <si>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</si>
  <si>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</si>
  <si>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</si>
  <si>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</si>
  <si>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</si>
  <si>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</si>
  <si>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</si>
  <si>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</si>
  <si>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</si>
  <si>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</si>
  <si>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</si>
  <si>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</si>
  <si>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</si>
  <si>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</si>
  <si>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</si>
  <si>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</si>
  <si>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</si>
  <si>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</si>
  <si>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</si>
  <si>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</si>
  <si>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</si>
  <si>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</si>
  <si>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</si>
  <si>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</si>
  <si>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</si>
  <si>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</si>
  <si>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</si>
  <si>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</si>
  <si>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</si>
  <si>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</si>
  <si>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</si>
  <si>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</si>
  <si>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</si>
  <si>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</si>
  <si>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</si>
  <si>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</si>
  <si>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</si>
  <si>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</si>
  <si>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</si>
  <si>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</si>
  <si>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</si>
  <si>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</si>
  <si>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</si>
  <si>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</si>
  <si>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</si>
  <si>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</si>
  <si>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</si>
  <si>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</si>
  <si>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</si>
  <si>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</si>
  <si>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</si>
  <si>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</si>
  <si>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</si>
  <si>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</si>
  <si>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</si>
  <si>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</si>
  <si>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</si>
  <si>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</si>
  <si>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</si>
  <si>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</si>
  <si>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</si>
  <si>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</si>
  <si>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</si>
  <si>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</si>
  <si>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</si>
  <si>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</si>
  <si>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</si>
  <si>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</si>
  <si>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</si>
  <si>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</si>
  <si>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</si>
  <si>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</si>
  <si>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</si>
  <si>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</si>
  <si>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</si>
  <si>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</si>
  <si>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</si>
  <si>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</si>
  <si>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</si>
  <si>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</si>
  <si>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</si>
  <si>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</si>
  <si>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</si>
  <si>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</si>
  <si>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</si>
  <si>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</si>
  <si>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</si>
  <si>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</si>
  <si>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</si>
  <si>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</si>
  <si>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</si>
  <si>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</si>
  <si>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</si>
  <si>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</si>
  <si>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</si>
  <si>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</si>
  <si>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</si>
  <si>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</si>
  <si>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</si>
  <si>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</si>
  <si>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</si>
  <si>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</si>
  <si>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</si>
  <si>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</si>
  <si>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</si>
  <si>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</si>
  <si>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</si>
  <si>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</si>
  <si>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</si>
  <si>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</si>
  <si>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</si>
  <si>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</si>
  <si>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</si>
  <si>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</si>
  <si>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</si>
  <si>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</si>
  <si>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</si>
  <si>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</si>
  <si>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</si>
  <si>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</si>
  <si>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</si>
  <si>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</si>
  <si>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</si>
  <si>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</si>
  <si>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</si>
  <si>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</si>
  <si>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</si>
  <si>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</si>
  <si>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</si>
  <si>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</si>
  <si>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</si>
  <si>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</si>
  <si>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</si>
  <si>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</si>
  <si>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</si>
  <si>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</si>
  <si>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</si>
  <si>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</si>
  <si>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</si>
  <si>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</si>
  <si>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</si>
  <si>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</si>
  <si>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</si>
  <si>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</si>
  <si>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</si>
  <si>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</si>
  <si>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</si>
  <si>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</si>
  <si>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</si>
  <si>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</si>
  <si>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</si>
  <si>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</si>
  <si>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</si>
  <si>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</si>
  <si>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</si>
  <si>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</si>
  <si>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</si>
  <si>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</si>
  <si>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</si>
  <si>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</si>
  <si>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</si>
  <si>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</si>
  <si>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</si>
  <si>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</si>
  <si>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</si>
  <si>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</si>
  <si>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</si>
  <si>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</si>
  <si>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</si>
  <si>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</si>
  <si>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</si>
  <si>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</si>
  <si>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</si>
  <si>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</si>
  <si>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</si>
  <si>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</si>
  <si>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</si>
  <si>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</si>
  <si>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</si>
  <si>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</si>
  <si>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</si>
  <si>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</si>
  <si>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</si>
  <si>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</si>
  <si>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</si>
  <si>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</si>
  <si>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</si>
  <si>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</si>
  <si>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</si>
  <si>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</si>
  <si>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</si>
  <si>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</si>
  <si>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</si>
  <si>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</si>
  <si>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</si>
  <si>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</si>
  <si>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</si>
  <si>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</si>
  <si>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</si>
  <si>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</si>
  <si>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</si>
  <si>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</si>
  <si>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</si>
  <si>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</si>
  <si>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</si>
  <si>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</si>
  <si>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</si>
  <si>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</si>
  <si>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</si>
  <si>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</si>
  <si>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</si>
  <si>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</si>
  <si>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</si>
  <si>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</si>
  <si>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</si>
  <si>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</si>
  <si>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</si>
  <si>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</si>
  <si>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</si>
  <si>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</si>
  <si>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</si>
  <si>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</si>
  <si>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</si>
  <si>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</si>
  <si>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</si>
  <si>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</si>
  <si>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</si>
  <si>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</si>
  <si>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</si>
  <si>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</si>
  <si>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</si>
  <si>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</si>
  <si>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</si>
  <si>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</si>
  <si>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</si>
  <si>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</si>
  <si>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</si>
  <si>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</si>
  <si>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</si>
  <si>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</si>
  <si>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</si>
  <si>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</si>
  <si>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</si>
  <si>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</si>
  <si>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</si>
  <si>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</si>
  <si>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</si>
  <si>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</si>
  <si>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</si>
  <si>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</si>
  <si>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</si>
  <si>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</si>
  <si>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</si>
  <si>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</si>
  <si>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</si>
  <si>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</si>
  <si>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</si>
  <si>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</si>
  <si>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</si>
  <si>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</si>
  <si>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</si>
  <si>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</si>
  <si>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</si>
  <si>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</si>
  <si>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</si>
  <si>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</si>
  <si>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</si>
  <si>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</si>
  <si>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</si>
  <si>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</si>
  <si>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</si>
  <si>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</si>
  <si>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</si>
  <si>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</si>
  <si>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</si>
  <si>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</si>
  <si>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</si>
  <si>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</si>
  <si>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</si>
  <si>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</si>
  <si>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</si>
  <si>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</si>
  <si>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</si>
  <si>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</si>
  <si>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</si>
  <si>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</si>
  <si>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</si>
  <si>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</si>
  <si>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</si>
  <si>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</si>
  <si>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</si>
  <si>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</si>
  <si>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</si>
  <si>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</si>
  <si>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</si>
  <si>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</si>
  <si>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</si>
  <si>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</si>
  <si>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</si>
  <si>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</si>
  <si>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</si>
  <si>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</si>
  <si>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</si>
  <si>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</si>
  <si>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</si>
  <si>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</si>
  <si>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</si>
  <si>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</si>
  <si>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</si>
  <si>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</si>
  <si>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</si>
  <si>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</si>
  <si>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</si>
  <si>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</si>
  <si>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</si>
  <si>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</si>
  <si>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</si>
  <si>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</si>
  <si>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</si>
  <si>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</si>
  <si>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</si>
  <si>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</si>
  <si>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</si>
  <si>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</si>
  <si>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</si>
  <si>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</si>
  <si>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</si>
  <si>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</si>
  <si>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</si>
  <si>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</si>
  <si>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</si>
  <si>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</si>
  <si>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</si>
  <si>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</si>
  <si>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</si>
  <si>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</si>
  <si>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</si>
  <si>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</si>
  <si>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</si>
  <si>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</si>
  <si>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</si>
  <si>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</si>
  <si>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</si>
  <si>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</si>
  <si>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</si>
  <si>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</si>
  <si>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</si>
  <si>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</si>
  <si>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</si>
  <si>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</si>
  <si>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</si>
  <si>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</si>
  <si>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</si>
  <si>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</si>
  <si>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</si>
  <si>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</si>
  <si>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</si>
  <si>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</si>
  <si>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</si>
  <si>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</si>
  <si>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</si>
  <si>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</si>
  <si>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</si>
  <si>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</si>
  <si>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</si>
  <si>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</si>
  <si>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</si>
  <si>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</si>
  <si>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</si>
  <si>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</si>
  <si>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</si>
  <si>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</si>
  <si>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</si>
  <si>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</si>
  <si>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</si>
  <si>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</si>
  <si>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</si>
  <si>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</si>
  <si>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</si>
  <si>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</si>
  <si>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</si>
  <si>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</si>
  <si>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</si>
  <si>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</si>
  <si>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</si>
  <si>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</si>
  <si>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</si>
  <si>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</si>
  <si>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</si>
  <si>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</si>
  <si>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</si>
  <si>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</si>
  <si>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</si>
  <si>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</si>
  <si>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</si>
  <si>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</si>
  <si>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</si>
  <si>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</si>
  <si>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</si>
  <si>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</si>
  <si>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</si>
  <si>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</si>
  <si>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</si>
  <si>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</si>
  <si>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</si>
  <si>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</si>
  <si>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</si>
  <si>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</si>
  <si>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</si>
  <si>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</si>
  <si>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</si>
  <si>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</si>
  <si>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</si>
  <si>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</si>
  <si>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</si>
  <si>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</si>
  <si>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</si>
  <si>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</si>
  <si>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</si>
  <si>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</si>
  <si>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</si>
  <si>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</si>
  <si>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</si>
  <si>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</si>
  <si>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</si>
  <si>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</si>
  <si>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</si>
  <si>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</si>
  <si>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</si>
  <si>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</si>
  <si>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</si>
  <si>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</si>
  <si>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</si>
  <si>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</si>
  <si>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</si>
  <si>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</si>
  <si>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</si>
  <si>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</si>
  <si>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</si>
  <si>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</si>
  <si>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</si>
  <si>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</si>
  <si>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</si>
  <si>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</si>
  <si>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</si>
  <si>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</si>
  <si>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</si>
  <si>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</si>
  <si>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</si>
  <si>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</si>
  <si>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</si>
  <si>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</si>
  <si>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</si>
  <si>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</si>
  <si>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</si>
  <si>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</si>
  <si>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</si>
  <si>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</si>
  <si>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</si>
  <si>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</si>
  <si>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</si>
  <si>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</si>
  <si>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</si>
  <si>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</si>
  <si>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</si>
  <si>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</si>
  <si>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</si>
  <si>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</si>
  <si>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</si>
  <si>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</si>
  <si>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</si>
  <si>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</si>
  <si>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</si>
  <si>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</si>
  <si>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</si>
  <si>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</si>
  <si>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</si>
  <si>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</si>
  <si>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</si>
  <si>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</si>
  <si>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</si>
  <si>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</si>
  <si>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</si>
  <si>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</si>
  <si>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</si>
  <si>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</si>
  <si>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</si>
  <si>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</si>
  <si>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</si>
  <si>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</si>
  <si>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</si>
  <si>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</si>
  <si>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</si>
  <si>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</si>
  <si>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</si>
  <si>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</si>
  <si>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</si>
  <si>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</si>
  <si>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</si>
  <si>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</si>
  <si>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</si>
  <si>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</si>
  <si>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</si>
  <si>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</si>
  <si>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</si>
  <si>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</si>
  <si>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</si>
  <si>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</si>
  <si>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</si>
  <si>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</si>
  <si>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</si>
  <si>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</si>
  <si>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</si>
  <si>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</si>
  <si>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</si>
  <si>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</si>
  <si>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</si>
  <si>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</si>
  <si>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</si>
  <si>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</si>
  <si>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</si>
  <si>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</si>
  <si>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</si>
  <si>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</si>
  <si>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</si>
  <si>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</si>
  <si>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</si>
  <si>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</si>
  <si>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</si>
  <si>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</si>
  <si>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</si>
  <si>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</si>
  <si>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</si>
  <si>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</si>
  <si>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</si>
  <si>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</si>
  <si>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</si>
  <si>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</si>
  <si>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</si>
  <si>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</si>
  <si>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</si>
  <si>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</si>
  <si>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</si>
  <si>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</si>
  <si>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</si>
  <si>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</si>
  <si>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</si>
  <si>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</si>
  <si>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</si>
  <si>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</si>
  <si>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</si>
  <si>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</si>
  <si>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</si>
  <si>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</si>
  <si>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</si>
  <si>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</si>
  <si>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</si>
  <si>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</si>
  <si>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</si>
  <si>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</si>
  <si>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</si>
  <si>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</si>
  <si>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</si>
  <si>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</si>
  <si>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</si>
  <si>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</si>
  <si>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</si>
  <si>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</si>
  <si>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</si>
  <si>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</si>
  <si>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</si>
  <si>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</si>
  <si>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</si>
  <si>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</si>
  <si>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</si>
  <si>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</si>
  <si>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</si>
  <si>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</si>
  <si>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</si>
  <si>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</si>
  <si>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</si>
  <si>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</si>
  <si>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</si>
  <si>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</si>
  <si>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</si>
  <si>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</si>
  <si>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</si>
  <si>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</si>
  <si>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</si>
  <si>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</si>
  <si>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</si>
  <si>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</si>
  <si>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</si>
  <si>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</si>
  <si>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</si>
  <si>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</si>
  <si>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</si>
  <si>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</si>
  <si>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</si>
  <si>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</si>
  <si>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</si>
  <si>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</si>
  <si>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</si>
  <si>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</si>
  <si>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</si>
  <si>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</si>
  <si>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</si>
  <si>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</si>
  <si>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</si>
  <si>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</si>
  <si>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</si>
  <si>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</si>
  <si>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</si>
  <si>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</si>
  <si>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</si>
  <si>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</si>
  <si>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</si>
  <si>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</si>
  <si>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</si>
  <si>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</si>
  <si>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</si>
  <si>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</si>
  <si>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</si>
  <si>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</si>
  <si>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</si>
  <si>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</si>
  <si>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</si>
  <si>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</si>
  <si>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</si>
  <si>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</si>
  <si>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</si>
  <si>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</si>
  <si>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</si>
  <si>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</si>
  <si>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Frankenthal GmbH</t>
  </si>
  <si>
    <t>9870096800008</t>
  </si>
  <si>
    <t>Wormser Str. 111</t>
  </si>
  <si>
    <t>D-67227</t>
  </si>
  <si>
    <t>Frankenthal</t>
  </si>
  <si>
    <t>Mario Gagliardi</t>
  </si>
  <si>
    <t>edm.gas@stw-frankenthal.de</t>
  </si>
  <si>
    <t>06233 602-139</t>
  </si>
  <si>
    <t>GASPOOLNH7009681</t>
  </si>
  <si>
    <t>Worms</t>
  </si>
  <si>
    <t>DE_HEF04</t>
  </si>
  <si>
    <t>DE_HMF04</t>
  </si>
  <si>
    <t>DE_GBA03</t>
  </si>
  <si>
    <t>DE_GBH03</t>
  </si>
  <si>
    <t>DE_GGB03</t>
  </si>
  <si>
    <t>DE_GGA03</t>
  </si>
  <si>
    <t>DE_GHA03</t>
  </si>
  <si>
    <t>DE_GMK03</t>
  </si>
  <si>
    <t>DE_GKO03</t>
  </si>
  <si>
    <t>DE_GPD03</t>
  </si>
  <si>
    <t>DE_GBD03</t>
  </si>
  <si>
    <t>DE_GWA03</t>
  </si>
  <si>
    <t>Frankenthal und Vororte</t>
  </si>
  <si>
    <t>Frankenthal - WS 9728 Worms</t>
  </si>
  <si>
    <t>WA3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</si>
</sst>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90" zoomScaleNormal="90" workbookViewId="0">
      <selection activeCell="D12" sqref="D12"/>
    </sheetView>
  </sheetViews>
  <sheetFormatPr baseColWidth="10" defaultColWidth="0" defaultRowHeight="14.5" zeroHeight="1"/>
  <cols>
    <col min="1" max="1" width="2.81640625" customWidth="1"/>
    <col min="2" max="15" width="11.453125" customWidth="1"/>
    <col min="16" max="16384" width="11.453125" hidden="1"/>
  </cols>
  <sheetData>
    <row r="1" spans="2:7" ht="75.75" customHeight="1"/>
    <row r="2" spans="2:7" ht="23.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339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42191</v>
      </c>
      <c r="E29" s="8"/>
      <c r="F29" s="8"/>
      <c r="G29" s="8"/>
      <c r="H29" s="8"/>
    </row>
    <row r="30" spans="2:12">
      <c r="B30" s="21" t="s">
        <v>349</v>
      </c>
      <c r="C30" s="328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5" sqref="D5"/>
    </sheetView>
  </sheetViews>
  <sheetFormatPr baseColWidth="10" defaultColWidth="0" defaultRowHeight="14.5" zeroHeight="1"/>
  <cols>
    <col min="1" max="1" width="2.81640625" style="8" customWidth="1"/>
    <col min="2" max="2" width="5.81640625" style="2" customWidth="1"/>
    <col min="3" max="3" width="65" customWidth="1"/>
    <col min="4" max="4" width="49.1796875" customWidth="1"/>
    <col min="5" max="5" width="11.453125" customWidth="1"/>
    <col min="6" max="6" width="75.7265625" hidden="1" customWidth="1"/>
    <col min="7" max="16384" width="11.453125" hidden="1"/>
  </cols>
  <sheetData>
    <row r="1" spans="1:8" s="8" customFormat="1" ht="75.75" customHeight="1"/>
    <row r="2" spans="1:8" s="8" customFormat="1" ht="23.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656</v>
      </c>
      <c r="D4" s="27">
        <v>42276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655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2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 t="s">
        <v>660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661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662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663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664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397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Frankenthal und Vororte</v>
      </c>
      <c r="E28" s="38"/>
      <c r="F28" s="11"/>
      <c r="G28" s="2"/>
    </row>
    <row r="29" spans="1:15">
      <c r="B29" s="15"/>
      <c r="C29" s="22" t="s">
        <v>397</v>
      </c>
      <c r="D29" s="45" t="s">
        <v>679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 selectLockedCells="1" selectUnlockedCell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4" zoomScale="80" zoomScaleNormal="80" workbookViewId="0">
      <selection activeCell="E11" sqref="E11"/>
    </sheetView>
  </sheetViews>
  <sheetFormatPr baseColWidth="10" defaultColWidth="0" defaultRowHeight="18" customHeight="1"/>
  <cols>
    <col min="1" max="1" width="2.81640625" style="8" customWidth="1"/>
    <col min="2" max="2" width="5.81640625" style="8" customWidth="1"/>
    <col min="3" max="3" width="51.453125" style="8" customWidth="1"/>
    <col min="4" max="4" width="33.1796875" style="8" customWidth="1"/>
    <col min="5" max="5" width="26.54296875" style="8" customWidth="1"/>
    <col min="6" max="39" width="8.81640625" style="13" hidden="1" customWidth="1"/>
    <col min="40" max="16384" width="8.81640625" style="8" hidden="1"/>
  </cols>
  <sheetData>
    <row r="1" spans="2:15" ht="75" customHeight="1"/>
    <row r="2" spans="2:15" ht="23.5">
      <c r="B2" s="9" t="s">
        <v>269</v>
      </c>
    </row>
    <row r="3" spans="2:15" ht="14.5"/>
    <row r="4" spans="2:15" ht="14.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Stadtwerke Frankenthal GmbH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Frankenthal und Vororte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9" t="str">
        <f>Netzbetreiber!$D$11</f>
        <v>9870096800008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617</v>
      </c>
      <c r="D13" s="33" t="s">
        <v>618</v>
      </c>
      <c r="E13" s="15"/>
      <c r="H13" s="272" t="s">
        <v>618</v>
      </c>
      <c r="I13" s="272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665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370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577</v>
      </c>
      <c r="I19" s="271" t="s">
        <v>491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492</v>
      </c>
      <c r="I20" s="271" t="s">
        <v>493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615</v>
      </c>
      <c r="D22" s="49" t="s">
        <v>611</v>
      </c>
      <c r="E22" s="15"/>
      <c r="H22" s="268" t="s">
        <v>611</v>
      </c>
      <c r="I22" s="268" t="s">
        <v>612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613</v>
      </c>
      <c r="E23" s="15"/>
      <c r="H23" s="268" t="s">
        <v>614</v>
      </c>
      <c r="I23" s="8" t="s">
        <v>610</v>
      </c>
      <c r="J23" s="8"/>
      <c r="K23" s="8"/>
      <c r="L23" s="269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8" t="s">
        <v>613</v>
      </c>
      <c r="I24" s="268" t="s">
        <v>620</v>
      </c>
      <c r="J24" s="8"/>
      <c r="K24" s="8"/>
      <c r="L24" s="271" t="s">
        <v>621</v>
      </c>
      <c r="M24" s="271" t="s">
        <v>623</v>
      </c>
      <c r="N24" s="271" t="s">
        <v>622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372</v>
      </c>
      <c r="C26" s="6" t="s">
        <v>580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624</v>
      </c>
      <c r="D27" s="42" t="s">
        <v>625</v>
      </c>
      <c r="E27" s="15"/>
      <c r="H27" s="298" t="s">
        <v>625</v>
      </c>
      <c r="I27" s="270" t="s">
        <v>626</v>
      </c>
      <c r="J27" s="270" t="s">
        <v>627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628</v>
      </c>
      <c r="I28" s="271" t="s">
        <v>629</v>
      </c>
      <c r="J28" s="271" t="s">
        <v>630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631</v>
      </c>
      <c r="I29" s="271" t="s">
        <v>632</v>
      </c>
      <c r="J29" s="271" t="s">
        <v>633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496</v>
      </c>
      <c r="C31" s="6" t="s">
        <v>579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634</v>
      </c>
      <c r="I32" s="271" t="s">
        <v>635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636</v>
      </c>
      <c r="I33" s="268" t="s">
        <v>631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551</v>
      </c>
      <c r="C35" s="24" t="s">
        <v>498</v>
      </c>
      <c r="D35" s="42">
        <v>13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552</v>
      </c>
      <c r="C37" s="5" t="s">
        <v>367</v>
      </c>
      <c r="D37" s="34">
        <v>1500000</v>
      </c>
      <c r="E37" s="15" t="s">
        <v>509</v>
      </c>
      <c r="I37" s="268"/>
      <c r="J37" s="268"/>
      <c r="K37" s="268"/>
      <c r="L37" s="268"/>
      <c r="M37" s="269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368</v>
      </c>
      <c r="D40" s="36">
        <v>500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45" t="s">
        <v>680</v>
      </c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  <row r="60" spans="3:4" ht="18" customHeight="1">
      <c r="C60" s="22" t="s">
        <v>600</v>
      </c>
      <c r="D60" s="45"/>
    </row>
    <row r="61" spans="3:4" ht="18" customHeight="1">
      <c r="C61" s="22" t="s">
        <v>601</v>
      </c>
      <c r="D61" s="45"/>
    </row>
    <row r="62" spans="3:4" ht="18" customHeight="1">
      <c r="C62" s="22" t="s">
        <v>602</v>
      </c>
      <c r="D62" s="45"/>
    </row>
  </sheetData>
  <sheetProtection password="CDFA" sheet="1" objects="1" scenarios="1" selectLockedCells="1" selectUnlockedCell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F56" sqref="F56"/>
    </sheetView>
  </sheetViews>
  <sheetFormatPr baseColWidth="10" defaultColWidth="0" defaultRowHeight="14.5" zeroHeight="1"/>
  <cols>
    <col min="1" max="1" width="2.81640625" style="128" customWidth="1"/>
    <col min="2" max="2" width="5.453125" style="128" customWidth="1"/>
    <col min="3" max="3" width="37.54296875" style="128" customWidth="1"/>
    <col min="4" max="4" width="12.54296875" style="128" customWidth="1"/>
    <col min="5" max="14" width="12.7265625" style="128" customWidth="1"/>
    <col min="15" max="15" width="34.1796875" style="128" customWidth="1"/>
    <col min="16" max="16" width="7.26953125" style="170" customWidth="1"/>
    <col min="17" max="18" width="7.26953125" style="208" hidden="1" customWidth="1"/>
    <col min="19" max="19" width="13.453125" style="208" hidden="1" customWidth="1"/>
    <col min="20" max="20" width="23.54296875" style="208" hidden="1" customWidth="1"/>
    <col min="21" max="21" width="5.453125" style="208" hidden="1" customWidth="1"/>
    <col min="22" max="22" width="5" style="208" hidden="1" customWidth="1"/>
    <col min="23" max="23" width="5.26953125" style="208" hidden="1" customWidth="1"/>
    <col min="24" max="24" width="5" style="208" hidden="1" customWidth="1"/>
    <col min="25" max="25" width="8.1796875" style="208" hidden="1" customWidth="1"/>
    <col min="26" max="26" width="11.7265625" style="208" hidden="1" customWidth="1"/>
    <col min="27" max="27" width="8.8164062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53125" style="57" hidden="1" customWidth="1"/>
    <col min="38" max="38" width="4" style="57" hidden="1" customWidth="1"/>
    <col min="39" max="47" width="4.453125" style="57" hidden="1" customWidth="1"/>
    <col min="48" max="48" width="4" style="57" hidden="1" customWidth="1"/>
    <col min="49" max="16383" width="22.54296875" style="57" hidden="1"/>
    <col min="16384" max="16384" width="1" style="57" hidden="1" customWidth="1"/>
  </cols>
  <sheetData>
    <row r="1" spans="2:56" ht="75" customHeight="1"/>
    <row r="2" spans="2:56" ht="23.5">
      <c r="B2" s="171" t="s">
        <v>546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Stadtwerke Frankenthal GmbH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Frankenthal und Vororte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9870096800008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1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4" t="str">
        <f>INDEX('SLP-Verfahren'!D48:D62,'SLP-Temp-Gebiet #01'!F10)</f>
        <v>Frankenthal - WS 9728 Worms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586</v>
      </c>
      <c r="D13" s="341"/>
      <c r="E13" s="341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3" t="s">
        <v>85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33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42" t="s">
        <v>389</v>
      </c>
      <c r="D15" s="342"/>
      <c r="E15" s="89" t="s">
        <v>452</v>
      </c>
      <c r="F15" s="263" t="s">
        <v>71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505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372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526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528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539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505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MeteoGroup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523</v>
      </c>
      <c r="D24" s="187"/>
      <c r="E24" s="156" t="s">
        <v>666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97280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529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535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454</v>
      </c>
      <c r="D34" s="153" t="s">
        <v>453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6.5">
      <c r="B39" s="192"/>
      <c r="C39" s="196" t="s">
        <v>351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538</v>
      </c>
      <c r="D46" s="200" t="s">
        <v>536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536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5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528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539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MeteoGroup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523</v>
      </c>
      <c r="D58" s="187"/>
      <c r="E58" s="156" t="str">
        <f>E24</f>
        <v>Worms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97280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529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535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>
      <c r="B67" s="182"/>
      <c r="C67" s="186" t="s">
        <v>363</v>
      </c>
      <c r="D67" s="153" t="s">
        <v>362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Kalendertag</v>
      </c>
      <c r="F68" s="159" t="str">
        <f t="shared" ref="F68:N68" si="15">F34</f>
        <v>Kalendertag</v>
      </c>
      <c r="G68" s="159" t="str">
        <f t="shared" si="15"/>
        <v>Kalendertag</v>
      </c>
      <c r="H68" s="159" t="str">
        <f t="shared" si="15"/>
        <v>Kalendertag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607</v>
      </c>
      <c r="D69" s="153" t="s">
        <v>608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43" t="s">
        <v>582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password="CDFA" sheet="1" objects="1" scenarios="1" selectLockedCells="1" selectUnlockedCell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3 E69:N69 F25:N25 I34:N3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1640625" style="128" customWidth="1"/>
    <col min="2" max="2" width="5.453125" style="128" customWidth="1"/>
    <col min="3" max="3" width="37.54296875" style="128" customWidth="1"/>
    <col min="4" max="4" width="12.54296875" style="128" customWidth="1"/>
    <col min="5" max="14" width="12.7265625" style="128" customWidth="1"/>
    <col min="15" max="15" width="34.1796875" style="128" customWidth="1"/>
    <col min="16" max="16" width="7.26953125" style="170" customWidth="1"/>
    <col min="17" max="18" width="7.26953125" style="208" hidden="1" customWidth="1"/>
    <col min="19" max="19" width="13.453125" style="208" hidden="1" customWidth="1"/>
    <col min="20" max="20" width="23.54296875" style="208" hidden="1" customWidth="1"/>
    <col min="21" max="21" width="5.453125" style="208" hidden="1" customWidth="1"/>
    <col min="22" max="22" width="5" style="208" hidden="1" customWidth="1"/>
    <col min="23" max="23" width="5.26953125" style="208" hidden="1" customWidth="1"/>
    <col min="24" max="24" width="5" style="208" hidden="1" customWidth="1"/>
    <col min="25" max="25" width="8.1796875" style="208" hidden="1" customWidth="1"/>
    <col min="26" max="26" width="11.7265625" style="208" hidden="1" customWidth="1"/>
    <col min="27" max="27" width="8.8164062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53125" style="57" hidden="1" customWidth="1"/>
    <col min="38" max="38" width="4" style="57" hidden="1" customWidth="1"/>
    <col min="39" max="47" width="4.453125" style="57" hidden="1" customWidth="1"/>
    <col min="48" max="48" width="4" style="57" hidden="1" customWidth="1"/>
    <col min="49" max="16383" width="22.54296875" style="57" hidden="1"/>
    <col min="16384" max="16384" width="1" style="57" hidden="1" customWidth="1"/>
  </cols>
  <sheetData>
    <row r="1" spans="2:56" ht="75" customHeight="1"/>
    <row r="2" spans="2:56" ht="23.5">
      <c r="B2" s="171" t="s">
        <v>546</v>
      </c>
    </row>
    <row r="3" spans="2:56" ht="15" customHeight="1">
      <c r="B3" s="171"/>
    </row>
    <row r="4" spans="2:56" ht="14.5">
      <c r="B4" s="130"/>
      <c r="C4" s="56" t="s">
        <v>448</v>
      </c>
      <c r="D4" s="57"/>
      <c r="E4" s="331" t="str">
        <f>Netzbetreiber!$D$9</f>
        <v>Stadtwerke Frankenthal GmbH</v>
      </c>
      <c r="F4" s="130"/>
      <c r="M4" s="130"/>
      <c r="N4" s="130"/>
      <c r="O4" s="130"/>
    </row>
    <row r="5" spans="2:56" ht="14.5">
      <c r="B5" s="130"/>
      <c r="C5" s="56" t="s">
        <v>447</v>
      </c>
      <c r="D5" s="57"/>
      <c r="E5" s="58" t="str">
        <f>Netzbetreiber!$D$28</f>
        <v>Frankenthal und Vororte</v>
      </c>
      <c r="F5" s="130"/>
      <c r="G5" s="130"/>
      <c r="H5" s="130"/>
      <c r="M5" s="130"/>
      <c r="N5" s="130"/>
      <c r="O5" s="130"/>
    </row>
    <row r="6" spans="2:56" ht="14.5">
      <c r="B6" s="130"/>
      <c r="C6" s="60" t="s">
        <v>490</v>
      </c>
      <c r="D6" s="57"/>
      <c r="E6" s="330" t="str">
        <f>Netzbetreiber!$D$11</f>
        <v>9870096800008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 ht="14.5">
      <c r="B7" s="130"/>
      <c r="C7" s="56" t="s">
        <v>133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 ht="14.5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 ht="14.5">
      <c r="B9" s="130"/>
      <c r="C9" s="60" t="s">
        <v>525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 ht="14.5">
      <c r="B10" s="130"/>
      <c r="C10" s="56" t="s">
        <v>587</v>
      </c>
      <c r="D10" s="130"/>
      <c r="E10" s="130"/>
      <c r="F10" s="49">
        <v>2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 ht="14.5">
      <c r="B11" s="130"/>
      <c r="C11" s="56" t="s">
        <v>605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 ht="14.5"/>
    <row r="13" spans="2:56" ht="18" customHeight="1">
      <c r="B13" s="130"/>
      <c r="C13" s="341" t="s">
        <v>586</v>
      </c>
      <c r="D13" s="341"/>
      <c r="E13" s="341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3" t="s">
        <v>85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33" t="s">
        <v>653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42" t="s">
        <v>389</v>
      </c>
      <c r="D15" s="342"/>
      <c r="E15" s="89" t="s">
        <v>452</v>
      </c>
      <c r="F15" s="263" t="s">
        <v>71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372</v>
      </c>
      <c r="AH15" s="261" t="s">
        <v>496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 ht="14.5">
      <c r="B18" s="130"/>
      <c r="C18" s="56" t="s">
        <v>526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4.5">
      <c r="B21" s="182"/>
      <c r="C21" s="183" t="s">
        <v>528</v>
      </c>
      <c r="D21" s="153" t="s">
        <v>518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4.5">
      <c r="B22" s="182"/>
      <c r="C22" s="183" t="s">
        <v>539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4.5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4.5">
      <c r="B24" s="182"/>
      <c r="C24" s="186" t="s">
        <v>523</v>
      </c>
      <c r="D24" s="187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4.5">
      <c r="B25" s="182"/>
      <c r="C25" s="186" t="s">
        <v>517</v>
      </c>
      <c r="D25" s="187"/>
      <c r="E25" s="160" t="s">
        <v>365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4.5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4.5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ht="14.5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4.5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4.5">
      <c r="B31" s="182"/>
      <c r="C31" s="183" t="s">
        <v>529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4.5">
      <c r="B32" s="182"/>
      <c r="C32" s="183" t="s">
        <v>535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5">
      <c r="B33" s="182"/>
      <c r="C33" s="186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 ht="14.5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4.5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142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4.5">
      <c r="B36" s="182"/>
      <c r="C36" s="191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 ht="14.5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6.5">
      <c r="B39" s="192"/>
      <c r="C39" s="196" t="s">
        <v>351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 ht="14.5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ht="14.5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ht="14.5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ht="14.5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ht="14.5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ht="14.5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ht="14.5">
      <c r="B46" s="192"/>
      <c r="C46" s="199" t="s">
        <v>538</v>
      </c>
      <c r="D46" s="200" t="s">
        <v>536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 ht="14.5">
      <c r="B47" s="192"/>
      <c r="C47" s="199" t="s">
        <v>350</v>
      </c>
      <c r="D47" s="200" t="s">
        <v>536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 ht="14.5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5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4.5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 ht="14.5">
      <c r="B52" s="130"/>
      <c r="C52" s="56" t="s">
        <v>545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 ht="14.5">
      <c r="B55" s="182"/>
      <c r="C55" s="183" t="s">
        <v>528</v>
      </c>
      <c r="D55" s="153" t="s">
        <v>518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 ht="14.5">
      <c r="B56" s="182"/>
      <c r="C56" s="183" t="s">
        <v>539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 ht="14.5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 ht="14.5">
      <c r="B58" s="182"/>
      <c r="C58" s="186" t="s">
        <v>523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 ht="14.5">
      <c r="B59" s="182"/>
      <c r="C59" s="186" t="s">
        <v>517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 ht="14.5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 ht="14.5"/>
    <row r="62" spans="2:28" ht="14.5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 ht="14.5">
      <c r="B65" s="182"/>
      <c r="C65" s="183" t="s">
        <v>529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 ht="14.5">
      <c r="B66" s="182"/>
      <c r="C66" s="183" t="s">
        <v>535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 ht="14.5">
      <c r="B67" s="182"/>
      <c r="C67" s="186" t="s">
        <v>363</v>
      </c>
      <c r="D67" s="153" t="s">
        <v>362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 ht="14.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 ht="14.5">
      <c r="B69" s="182"/>
      <c r="C69" s="186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 ht="14.5">
      <c r="B70" s="182"/>
      <c r="C70" s="191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 ht="14.5"/>
    <row r="72" spans="2:15" ht="15.75" customHeight="1">
      <c r="C72" s="343" t="s">
        <v>582</v>
      </c>
      <c r="D72" s="343"/>
      <c r="E72" s="343"/>
      <c r="F72" s="343"/>
    </row>
    <row r="73" spans="2:15" ht="14.5"/>
    <row r="74" spans="2:15" ht="14.5" hidden="1"/>
    <row r="75" spans="2:15" ht="14.5" hidden="1"/>
    <row r="76" spans="2:15" ht="14.5" hidden="1"/>
    <row r="77" spans="2:15" ht="14.5" hidden="1"/>
    <row r="78" spans="2:15" ht="14.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F20" sqref="F20"/>
    </sheetView>
  </sheetViews>
  <sheetFormatPr baseColWidth="10" defaultColWidth="0" defaultRowHeight="14.5" zeroHeight="1"/>
  <cols>
    <col min="1" max="1" width="2.81640625" style="128" customWidth="1"/>
    <col min="2" max="2" width="8" style="128" customWidth="1"/>
    <col min="3" max="3" width="37.453125" style="128" customWidth="1"/>
    <col min="4" max="4" width="10.7265625" style="128" customWidth="1"/>
    <col min="5" max="6" width="11.453125" style="128" customWidth="1"/>
    <col min="8" max="8" width="12.7265625" style="128" customWidth="1"/>
    <col min="9" max="9" width="15.453125" style="128" customWidth="1"/>
    <col min="10" max="11" width="12.7265625" style="128" customWidth="1"/>
    <col min="12" max="12" width="11.453125" style="128" customWidth="1"/>
    <col min="13" max="16" width="12.7265625" style="128" customWidth="1"/>
    <col min="17" max="17" width="14.1796875" style="128" customWidth="1"/>
    <col min="18" max="24" width="11.453125" style="128" customWidth="1"/>
    <col min="25" max="25" width="20.1796875" style="128" customWidth="1"/>
    <col min="26" max="26" width="11.453125" style="128" customWidth="1"/>
    <col min="27" max="16384" width="11.453125" style="128" hidden="1"/>
  </cols>
  <sheetData>
    <row r="1" spans="2:26" ht="75" customHeight="1" thickBot="1"/>
    <row r="2" spans="2:26" ht="23.5">
      <c r="B2" s="129" t="s">
        <v>366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371</v>
      </c>
      <c r="D5" s="54" t="str">
        <f>Netzbetreiber!$D$9</f>
        <v>Stadtwerke Frankenthal GmbH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338</v>
      </c>
      <c r="D6" s="54" t="str">
        <f>Netzbetreiber!$D$28</f>
        <v>Frankenthal und Vororte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9870096800008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42278</v>
      </c>
      <c r="E8" s="130"/>
      <c r="F8" s="130"/>
      <c r="H8" s="128" t="s">
        <v>498</v>
      </c>
      <c r="J8" s="132">
        <f>COUNTA(D12:D100)</f>
        <v>13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4" thickBot="1">
      <c r="B10" s="134" t="s">
        <v>248</v>
      </c>
      <c r="C10" s="135" t="s">
        <v>497</v>
      </c>
      <c r="D10" s="134" t="s">
        <v>147</v>
      </c>
      <c r="E10" s="273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295" t="s">
        <v>650</v>
      </c>
    </row>
    <row r="11" spans="2:26" ht="15" thickBot="1">
      <c r="B11" s="139" t="s">
        <v>499</v>
      </c>
      <c r="C11" s="140" t="s">
        <v>512</v>
      </c>
      <c r="D11" s="294" t="s">
        <v>247</v>
      </c>
      <c r="E11" s="164" t="s">
        <v>519</v>
      </c>
      <c r="F11" s="29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6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7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92">
        <v>365.12299999999999</v>
      </c>
    </row>
    <row r="12" spans="2:26">
      <c r="B12" s="141">
        <v>1</v>
      </c>
      <c r="C12" s="142" t="str">
        <f t="shared" ref="C12:C41" si="0">$D$6</f>
        <v>Frankenthal und Vororte</v>
      </c>
      <c r="D12" s="62" t="s">
        <v>247</v>
      </c>
      <c r="E12" s="165" t="s">
        <v>667</v>
      </c>
      <c r="F12" s="297" t="str">
        <f>VLOOKUP($E12,'BDEW-Standard'!$B$3:$M$94,F$9,0)</f>
        <v>D14</v>
      </c>
      <c r="H12" s="274">
        <f>ROUND(VLOOKUP($E12,'BDEW-Standard'!$B$3:$M$94,H$9,0),7)</f>
        <v>3.1850190999999999</v>
      </c>
      <c r="I12" s="274">
        <f>ROUND(VLOOKUP($E12,'BDEW-Standard'!$B$3:$M$94,I$9,0),7)</f>
        <v>-37.412415500000002</v>
      </c>
      <c r="J12" s="274">
        <f>ROUND(VLOOKUP($E12,'BDEW-Standard'!$B$3:$M$94,J$9,0),7)</f>
        <v>6.1723179000000004</v>
      </c>
      <c r="K12" s="274">
        <f>ROUND(VLOOKUP($E12,'BDEW-Standard'!$B$3:$M$94,K$9,0),7)</f>
        <v>7.6109599999999999E-2</v>
      </c>
      <c r="L12" s="338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9">
        <f t="shared" ref="Q12:Q24" si="1">($H12/(1+($I12/($Q$9-$L12))^$J12)+$K12)+MAX($M12*$Q$9+$N12,$O12*$Q$9+$P12)</f>
        <v>0.95508749343949439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3"/>
      <c r="Z12" s="211"/>
    </row>
    <row r="13" spans="2:26" s="143" customFormat="1">
      <c r="B13" s="144">
        <v>2</v>
      </c>
      <c r="C13" s="145" t="str">
        <f t="shared" si="0"/>
        <v>Frankenthal und Vororte</v>
      </c>
      <c r="D13" s="62" t="s">
        <v>247</v>
      </c>
      <c r="E13" s="165" t="s">
        <v>668</v>
      </c>
      <c r="F13" s="297" t="str">
        <f>VLOOKUP($E13,'BDEW-Standard'!$B$3:$M$94,F$9,0)</f>
        <v>D24</v>
      </c>
      <c r="H13" s="274">
        <f>ROUND(VLOOKUP($E13,'BDEW-Standard'!$B$3:$M$94,H$9,0),7)</f>
        <v>2.5187775000000001</v>
      </c>
      <c r="I13" s="274">
        <f>ROUND(VLOOKUP($E13,'BDEW-Standard'!$B$3:$M$94,I$9,0),7)</f>
        <v>-35.033375399999997</v>
      </c>
      <c r="J13" s="274">
        <f>ROUND(VLOOKUP($E13,'BDEW-Standard'!$B$3:$M$94,J$9,0),7)</f>
        <v>6.2240634000000004</v>
      </c>
      <c r="K13" s="274">
        <f>ROUND(VLOOKUP($E13,'BDEW-Standard'!$B$3:$M$94,K$9,0),7)</f>
        <v>0.10107820000000001</v>
      </c>
      <c r="L13" s="338">
        <f>ROUND(VLOOKUP($E13,'BDEW-Standard'!$B$3:$M$94,L$9,0),1)</f>
        <v>40</v>
      </c>
      <c r="M13" s="274">
        <f>ROUND(VLOOKUP($E13,'BDEW-Standard'!$B$3:$M$94,M$9,0),7)</f>
        <v>0</v>
      </c>
      <c r="N13" s="274">
        <f>ROUND(VLOOKUP($E13,'BDEW-Standard'!$B$3:$M$94,N$9,0),7)</f>
        <v>0</v>
      </c>
      <c r="O13" s="274">
        <f>ROUND(VLOOKUP($E13,'BDEW-Standard'!$B$3:$M$94,O$9,0),7)</f>
        <v>0</v>
      </c>
      <c r="P13" s="274">
        <f>ROUND(VLOOKUP($E13,'BDEW-Standard'!$B$3:$M$94,P$9,0),7)</f>
        <v>0</v>
      </c>
      <c r="Q13" s="339">
        <f t="shared" si="1"/>
        <v>1.0146273685996503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24" si="2">7-SUM(R13:W13)</f>
        <v>1</v>
      </c>
      <c r="Y13" s="293"/>
      <c r="Z13" s="211"/>
    </row>
    <row r="14" spans="2:26" s="143" customFormat="1">
      <c r="B14" s="144">
        <v>3</v>
      </c>
      <c r="C14" s="145" t="str">
        <f t="shared" si="0"/>
        <v>Frankenthal und Vororte</v>
      </c>
      <c r="D14" s="62" t="s">
        <v>247</v>
      </c>
      <c r="E14" s="165" t="s">
        <v>4</v>
      </c>
      <c r="F14" s="297" t="str">
        <f>VLOOKUP($E14,'BDEW-Standard'!$B$3:$M$94,F$9,0)</f>
        <v>HK3</v>
      </c>
      <c r="H14" s="274">
        <f>ROUND(VLOOKUP($E14,'BDEW-Standard'!$B$3:$M$94,H$9,0),7)</f>
        <v>0.40409319999999999</v>
      </c>
      <c r="I14" s="274">
        <f>ROUND(VLOOKUP($E14,'BDEW-Standard'!$B$3:$M$94,I$9,0),7)</f>
        <v>-24.439296800000001</v>
      </c>
      <c r="J14" s="274">
        <f>ROUND(VLOOKUP($E14,'BDEW-Standard'!$B$3:$M$94,J$9,0),7)</f>
        <v>6.5718174999999999</v>
      </c>
      <c r="K14" s="274">
        <f>ROUND(VLOOKUP($E14,'BDEW-Standard'!$B$3:$M$94,K$9,0),7)</f>
        <v>0.71077100000000004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si="1"/>
        <v>1.0561214000512988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si="2"/>
        <v>1</v>
      </c>
      <c r="Y14" s="293"/>
      <c r="Z14" s="211"/>
    </row>
    <row r="15" spans="2:26" s="143" customFormat="1">
      <c r="B15" s="144">
        <v>4</v>
      </c>
      <c r="C15" s="145" t="str">
        <f t="shared" si="0"/>
        <v>Frankenthal und Vororte</v>
      </c>
      <c r="D15" s="62" t="s">
        <v>247</v>
      </c>
      <c r="E15" s="165" t="s">
        <v>669</v>
      </c>
      <c r="F15" s="297" t="str">
        <f>VLOOKUP($E15,'BDEW-Standard'!$B$3:$M$94,F$9,0)</f>
        <v>BA3</v>
      </c>
      <c r="H15" s="274">
        <f>ROUND(VLOOKUP($E15,'BDEW-Standard'!$B$3:$M$94,H$9,0),7)</f>
        <v>0.62619619999999998</v>
      </c>
      <c r="I15" s="274">
        <f>ROUND(VLOOKUP($E15,'BDEW-Standard'!$B$3:$M$94,I$9,0),7)</f>
        <v>-33</v>
      </c>
      <c r="J15" s="274">
        <f>ROUND(VLOOKUP($E15,'BDEW-Standard'!$B$3:$M$94,J$9,0),7)</f>
        <v>5.7212303000000002</v>
      </c>
      <c r="K15" s="274">
        <f>ROUND(VLOOKUP($E15,'BDEW-Standard'!$B$3:$M$94,K$9,0),7)</f>
        <v>0.78556550000000003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1"/>
        <v>1.0711738317583412</v>
      </c>
      <c r="R15" s="275">
        <f>ROUND(VLOOKUP(MID($E15,4,3),'Wochentag F(WT)'!$B$7:$J$22,R$9,0),4)</f>
        <v>1.0848</v>
      </c>
      <c r="S15" s="275">
        <f>ROUND(VLOOKUP(MID($E15,4,3),'Wochentag F(WT)'!$B$7:$J$22,S$9,0),4)</f>
        <v>1.1211</v>
      </c>
      <c r="T15" s="275">
        <f>ROUND(VLOOKUP(MID($E15,4,3),'Wochentag F(WT)'!$B$7:$J$22,T$9,0),4)</f>
        <v>1.0769</v>
      </c>
      <c r="U15" s="275">
        <f>ROUND(VLOOKUP(MID($E15,4,3),'Wochentag F(WT)'!$B$7:$J$22,U$9,0),4)</f>
        <v>1.1353</v>
      </c>
      <c r="V15" s="275">
        <f>ROUND(VLOOKUP(MID($E15,4,3),'Wochentag F(WT)'!$B$7:$J$22,V$9,0),4)</f>
        <v>1.1402000000000001</v>
      </c>
      <c r="W15" s="275">
        <f>ROUND(VLOOKUP(MID($E15,4,3),'Wochentag F(WT)'!$B$7:$J$22,W$9,0),4)</f>
        <v>0.48520000000000002</v>
      </c>
      <c r="X15" s="276">
        <f t="shared" si="2"/>
        <v>0.95650000000000013</v>
      </c>
      <c r="Y15" s="293"/>
      <c r="Z15" s="211"/>
    </row>
    <row r="16" spans="2:26" s="143" customFormat="1">
      <c r="B16" s="144">
        <v>5</v>
      </c>
      <c r="C16" s="145" t="str">
        <f t="shared" si="0"/>
        <v>Frankenthal und Vororte</v>
      </c>
      <c r="D16" s="62" t="s">
        <v>247</v>
      </c>
      <c r="E16" s="165" t="s">
        <v>670</v>
      </c>
      <c r="F16" s="297" t="str">
        <f>VLOOKUP($E16,'BDEW-Standard'!$B$3:$M$94,F$9,0)</f>
        <v>BH3</v>
      </c>
      <c r="H16" s="274">
        <f>ROUND(VLOOKUP($E16,'BDEW-Standard'!$B$3:$M$94,H$9,0),7)</f>
        <v>2.0102471999999998</v>
      </c>
      <c r="I16" s="274">
        <f>ROUND(VLOOKUP($E16,'BDEW-Standard'!$B$3:$M$94,I$9,0),7)</f>
        <v>-35.253212400000002</v>
      </c>
      <c r="J16" s="274">
        <f>ROUND(VLOOKUP($E16,'BDEW-Standard'!$B$3:$M$94,J$9,0),7)</f>
        <v>6.1544406</v>
      </c>
      <c r="K16" s="274">
        <f>ROUND(VLOOKUP($E16,'BDEW-Standard'!$B$3:$M$94,K$9,0),7)</f>
        <v>0.32947409999999999</v>
      </c>
      <c r="L16" s="338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9">
        <f t="shared" si="1"/>
        <v>1.0436896084076008</v>
      </c>
      <c r="R16" s="275">
        <f>ROUND(VLOOKUP(MID($E16,4,3),'Wochentag F(WT)'!$B$7:$J$22,R$9,0),4)</f>
        <v>0.97670000000000001</v>
      </c>
      <c r="S16" s="275">
        <f>ROUND(VLOOKUP(MID($E16,4,3),'Wochentag F(WT)'!$B$7:$J$22,S$9,0),4)</f>
        <v>1.0388999999999999</v>
      </c>
      <c r="T16" s="275">
        <f>ROUND(VLOOKUP(MID($E16,4,3),'Wochentag F(WT)'!$B$7:$J$22,T$9,0),4)</f>
        <v>1.0027999999999999</v>
      </c>
      <c r="U16" s="275">
        <f>ROUND(VLOOKUP(MID($E16,4,3),'Wochentag F(WT)'!$B$7:$J$22,U$9,0),4)</f>
        <v>1.0162</v>
      </c>
      <c r="V16" s="275">
        <f>ROUND(VLOOKUP(MID($E16,4,3),'Wochentag F(WT)'!$B$7:$J$22,V$9,0),4)</f>
        <v>1.0024</v>
      </c>
      <c r="W16" s="275">
        <f>ROUND(VLOOKUP(MID($E16,4,3),'Wochentag F(WT)'!$B$7:$J$22,W$9,0),4)</f>
        <v>1.0043</v>
      </c>
      <c r="X16" s="276">
        <f t="shared" si="2"/>
        <v>0.95870000000000122</v>
      </c>
      <c r="Y16" s="293"/>
      <c r="Z16" s="211"/>
    </row>
    <row r="17" spans="2:26" s="143" customFormat="1">
      <c r="B17" s="144">
        <v>6</v>
      </c>
      <c r="C17" s="145" t="str">
        <f t="shared" si="0"/>
        <v>Frankenthal und Vororte</v>
      </c>
      <c r="D17" s="62" t="s">
        <v>247</v>
      </c>
      <c r="E17" s="165" t="s">
        <v>671</v>
      </c>
      <c r="F17" s="297" t="str">
        <f>VLOOKUP($E17,'BDEW-Standard'!$B$3:$M$94,F$9,0)</f>
        <v>GB3</v>
      </c>
      <c r="H17" s="274">
        <f>ROUND(VLOOKUP($E17,'BDEW-Standard'!$B$3:$M$94,H$9,0),7)</f>
        <v>3.2572741999999999</v>
      </c>
      <c r="I17" s="274">
        <f>ROUND(VLOOKUP($E17,'BDEW-Standard'!$B$3:$M$94,I$9,0),7)</f>
        <v>-37.5</v>
      </c>
      <c r="J17" s="274">
        <f>ROUND(VLOOKUP($E17,'BDEW-Standard'!$B$3:$M$94,J$9,0),7)</f>
        <v>6.3462148000000003</v>
      </c>
      <c r="K17" s="274">
        <f>ROUND(VLOOKUP($E17,'BDEW-Standard'!$B$3:$M$94,K$9,0),7)</f>
        <v>8.6622699999999997E-2</v>
      </c>
      <c r="L17" s="338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9">
        <f t="shared" si="1"/>
        <v>0.9584556323619029</v>
      </c>
      <c r="R17" s="275">
        <f>ROUND(VLOOKUP(MID($E17,4,3),'Wochentag F(WT)'!$B$7:$J$22,R$9,0),4)</f>
        <v>0.98970000000000002</v>
      </c>
      <c r="S17" s="275">
        <f>ROUND(VLOOKUP(MID($E17,4,3),'Wochentag F(WT)'!$B$7:$J$22,S$9,0),4)</f>
        <v>0.9627</v>
      </c>
      <c r="T17" s="275">
        <f>ROUND(VLOOKUP(MID($E17,4,3),'Wochentag F(WT)'!$B$7:$J$22,T$9,0),4)</f>
        <v>1.0507</v>
      </c>
      <c r="U17" s="275">
        <f>ROUND(VLOOKUP(MID($E17,4,3),'Wochentag F(WT)'!$B$7:$J$22,U$9,0),4)</f>
        <v>1.0551999999999999</v>
      </c>
      <c r="V17" s="275">
        <f>ROUND(VLOOKUP(MID($E17,4,3),'Wochentag F(WT)'!$B$7:$J$22,V$9,0),4)</f>
        <v>1.0297000000000001</v>
      </c>
      <c r="W17" s="275">
        <f>ROUND(VLOOKUP(MID($E17,4,3),'Wochentag F(WT)'!$B$7:$J$22,W$9,0),4)</f>
        <v>0.97670000000000001</v>
      </c>
      <c r="X17" s="276">
        <f t="shared" si="2"/>
        <v>0.9352999999999998</v>
      </c>
      <c r="Y17" s="293"/>
      <c r="Z17" s="211"/>
    </row>
    <row r="18" spans="2:26" s="143" customFormat="1">
      <c r="B18" s="144">
        <v>7</v>
      </c>
      <c r="C18" s="145" t="str">
        <f t="shared" si="0"/>
        <v>Frankenthal und Vororte</v>
      </c>
      <c r="D18" s="62" t="s">
        <v>247</v>
      </c>
      <c r="E18" s="165" t="s">
        <v>672</v>
      </c>
      <c r="F18" s="297" t="str">
        <f>VLOOKUP($E18,'BDEW-Standard'!$B$3:$M$94,F$9,0)</f>
        <v>GA3</v>
      </c>
      <c r="H18" s="274">
        <f>ROUND(VLOOKUP($E18,'BDEW-Standard'!$B$3:$M$94,H$9,0),7)</f>
        <v>2.2850164999999998</v>
      </c>
      <c r="I18" s="274">
        <f>ROUND(VLOOKUP($E18,'BDEW-Standard'!$B$3:$M$94,I$9,0),7)</f>
        <v>-36.287858399999998</v>
      </c>
      <c r="J18" s="274">
        <f>ROUND(VLOOKUP($E18,'BDEW-Standard'!$B$3:$M$94,J$9,0),7)</f>
        <v>6.5885125999999996</v>
      </c>
      <c r="K18" s="274">
        <f>ROUND(VLOOKUP($E18,'BDEW-Standard'!$B$3:$M$94,K$9,0),7)</f>
        <v>0.31505349999999999</v>
      </c>
      <c r="L18" s="338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9">
        <f t="shared" si="1"/>
        <v>1.0096183914256316</v>
      </c>
      <c r="R18" s="275">
        <f>ROUND(VLOOKUP(MID($E18,4,3),'Wochentag F(WT)'!$B$7:$J$22,R$9,0),4)</f>
        <v>0.93220000000000003</v>
      </c>
      <c r="S18" s="275">
        <f>ROUND(VLOOKUP(MID($E18,4,3),'Wochentag F(WT)'!$B$7:$J$22,S$9,0),4)</f>
        <v>0.98939999999999995</v>
      </c>
      <c r="T18" s="275">
        <f>ROUND(VLOOKUP(MID($E18,4,3),'Wochentag F(WT)'!$B$7:$J$22,T$9,0),4)</f>
        <v>1.0033000000000001</v>
      </c>
      <c r="U18" s="275">
        <f>ROUND(VLOOKUP(MID($E18,4,3),'Wochentag F(WT)'!$B$7:$J$22,U$9,0),4)</f>
        <v>1.0108999999999999</v>
      </c>
      <c r="V18" s="275">
        <f>ROUND(VLOOKUP(MID($E18,4,3),'Wochentag F(WT)'!$B$7:$J$22,V$9,0),4)</f>
        <v>1.018</v>
      </c>
      <c r="W18" s="275">
        <f>ROUND(VLOOKUP(MID($E18,4,3),'Wochentag F(WT)'!$B$7:$J$22,W$9,0),4)</f>
        <v>1.0356000000000001</v>
      </c>
      <c r="X18" s="276">
        <f t="shared" si="2"/>
        <v>1.0106000000000002</v>
      </c>
      <c r="Y18" s="293"/>
      <c r="Z18" s="211"/>
    </row>
    <row r="19" spans="2:26" s="143" customFormat="1">
      <c r="B19" s="144">
        <v>8</v>
      </c>
      <c r="C19" s="145" t="str">
        <f t="shared" si="0"/>
        <v>Frankenthal und Vororte</v>
      </c>
      <c r="D19" s="62" t="s">
        <v>247</v>
      </c>
      <c r="E19" s="165" t="s">
        <v>673</v>
      </c>
      <c r="F19" s="297" t="str">
        <f>VLOOKUP($E19,'BDEW-Standard'!$B$3:$M$94,F$9,0)</f>
        <v>HA3</v>
      </c>
      <c r="H19" s="274">
        <f>ROUND(VLOOKUP($E19,'BDEW-Standard'!$B$3:$M$94,H$9,0),7)</f>
        <v>3.5811213999999998</v>
      </c>
      <c r="I19" s="274">
        <f>ROUND(VLOOKUP($E19,'BDEW-Standard'!$B$3:$M$94,I$9,0),7)</f>
        <v>-36.965006500000001</v>
      </c>
      <c r="J19" s="274">
        <f>ROUND(VLOOKUP($E19,'BDEW-Standard'!$B$3:$M$94,J$9,0),7)</f>
        <v>7.2256947</v>
      </c>
      <c r="K19" s="274">
        <f>ROUND(VLOOKUP($E19,'BDEW-Standard'!$B$3:$M$94,K$9,0),7)</f>
        <v>4.4841600000000002E-2</v>
      </c>
      <c r="L19" s="338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9">
        <f t="shared" si="1"/>
        <v>0.97852945357176691</v>
      </c>
      <c r="R19" s="275">
        <f>ROUND(VLOOKUP(MID($E19,4,3),'Wochentag F(WT)'!$B$7:$J$22,R$9,0),4)</f>
        <v>1.0358000000000001</v>
      </c>
      <c r="S19" s="275">
        <f>ROUND(VLOOKUP(MID($E19,4,3),'Wochentag F(WT)'!$B$7:$J$22,S$9,0),4)</f>
        <v>1.0232000000000001</v>
      </c>
      <c r="T19" s="275">
        <f>ROUND(VLOOKUP(MID($E19,4,3),'Wochentag F(WT)'!$B$7:$J$22,T$9,0),4)</f>
        <v>1.0251999999999999</v>
      </c>
      <c r="U19" s="275">
        <f>ROUND(VLOOKUP(MID($E19,4,3),'Wochentag F(WT)'!$B$7:$J$22,U$9,0),4)</f>
        <v>1.0295000000000001</v>
      </c>
      <c r="V19" s="275">
        <f>ROUND(VLOOKUP(MID($E19,4,3),'Wochentag F(WT)'!$B$7:$J$22,V$9,0),4)</f>
        <v>1.0253000000000001</v>
      </c>
      <c r="W19" s="275">
        <f>ROUND(VLOOKUP(MID($E19,4,3),'Wochentag F(WT)'!$B$7:$J$22,W$9,0),4)</f>
        <v>0.96750000000000003</v>
      </c>
      <c r="X19" s="276">
        <f t="shared" si="2"/>
        <v>0.89350000000000041</v>
      </c>
      <c r="Y19" s="293"/>
      <c r="Z19" s="211"/>
    </row>
    <row r="20" spans="2:26" s="143" customFormat="1">
      <c r="B20" s="144">
        <v>9</v>
      </c>
      <c r="C20" s="145" t="str">
        <f t="shared" si="0"/>
        <v>Frankenthal und Vororte</v>
      </c>
      <c r="D20" s="62" t="s">
        <v>247</v>
      </c>
      <c r="E20" s="165" t="s">
        <v>674</v>
      </c>
      <c r="F20" s="297" t="str">
        <f>VLOOKUP($E20,'BDEW-Standard'!$B$3:$M$94,F$9,0)</f>
        <v>MK3</v>
      </c>
      <c r="H20" s="274">
        <f>ROUND(VLOOKUP($E20,'BDEW-Standard'!$B$3:$M$94,H$9,0),7)</f>
        <v>2.7882424000000001</v>
      </c>
      <c r="I20" s="274">
        <f>ROUND(VLOOKUP($E20,'BDEW-Standard'!$B$3:$M$94,I$9,0),7)</f>
        <v>-34.880612999999997</v>
      </c>
      <c r="J20" s="274">
        <f>ROUND(VLOOKUP($E20,'BDEW-Standard'!$B$3:$M$94,J$9,0),7)</f>
        <v>6.5951899000000003</v>
      </c>
      <c r="K20" s="274">
        <f>ROUND(VLOOKUP($E20,'BDEW-Standard'!$B$3:$M$94,K$9,0),7)</f>
        <v>5.4032900000000002E-2</v>
      </c>
      <c r="L20" s="338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9">
        <f t="shared" si="1"/>
        <v>1.0622306107520199</v>
      </c>
      <c r="R20" s="275">
        <f>ROUND(VLOOKUP(MID($E20,4,3),'Wochentag F(WT)'!$B$7:$J$22,R$9,0),4)</f>
        <v>1.0699000000000001</v>
      </c>
      <c r="S20" s="275">
        <f>ROUND(VLOOKUP(MID($E20,4,3),'Wochentag F(WT)'!$B$7:$J$22,S$9,0),4)</f>
        <v>1.0365</v>
      </c>
      <c r="T20" s="275">
        <f>ROUND(VLOOKUP(MID($E20,4,3),'Wochentag F(WT)'!$B$7:$J$22,T$9,0),4)</f>
        <v>0.99329999999999996</v>
      </c>
      <c r="U20" s="275">
        <f>ROUND(VLOOKUP(MID($E20,4,3),'Wochentag F(WT)'!$B$7:$J$22,U$9,0),4)</f>
        <v>0.99480000000000002</v>
      </c>
      <c r="V20" s="275">
        <f>ROUND(VLOOKUP(MID($E20,4,3),'Wochentag F(WT)'!$B$7:$J$22,V$9,0),4)</f>
        <v>1.0659000000000001</v>
      </c>
      <c r="W20" s="275">
        <f>ROUND(VLOOKUP(MID($E20,4,3),'Wochentag F(WT)'!$B$7:$J$22,W$9,0),4)</f>
        <v>0.93620000000000003</v>
      </c>
      <c r="X20" s="276">
        <f t="shared" si="2"/>
        <v>0.90339999999999954</v>
      </c>
      <c r="Y20" s="293"/>
      <c r="Z20" s="211"/>
    </row>
    <row r="21" spans="2:26" s="143" customFormat="1">
      <c r="B21" s="144">
        <v>10</v>
      </c>
      <c r="C21" s="145" t="str">
        <f t="shared" si="0"/>
        <v>Frankenthal und Vororte</v>
      </c>
      <c r="D21" s="62" t="s">
        <v>247</v>
      </c>
      <c r="E21" s="165" t="s">
        <v>675</v>
      </c>
      <c r="F21" s="297" t="str">
        <f>VLOOKUP($E21,'BDEW-Standard'!$B$3:$M$94,F$9,0)</f>
        <v>KO3</v>
      </c>
      <c r="H21" s="274">
        <f>ROUND(VLOOKUP($E21,'BDEW-Standard'!$B$3:$M$94,H$9,0),7)</f>
        <v>2.7172288</v>
      </c>
      <c r="I21" s="274">
        <f>ROUND(VLOOKUP($E21,'BDEW-Standard'!$B$3:$M$94,I$9,0),7)</f>
        <v>-35.141256300000002</v>
      </c>
      <c r="J21" s="274">
        <f>ROUND(VLOOKUP($E21,'BDEW-Standard'!$B$3:$M$94,J$9,0),7)</f>
        <v>7.1303394999999998</v>
      </c>
      <c r="K21" s="274">
        <f>ROUND(VLOOKUP($E21,'BDEW-Standard'!$B$3:$M$94,K$9,0),7)</f>
        <v>0.14184720000000001</v>
      </c>
      <c r="L21" s="338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9">
        <f t="shared" si="1"/>
        <v>1.0630299199876638</v>
      </c>
      <c r="R21" s="275">
        <f>ROUND(VLOOKUP(MID($E21,4,3),'Wochentag F(WT)'!$B$7:$J$22,R$9,0),4)</f>
        <v>1.0354000000000001</v>
      </c>
      <c r="S21" s="275">
        <f>ROUND(VLOOKUP(MID($E21,4,3),'Wochentag F(WT)'!$B$7:$J$22,S$9,0),4)</f>
        <v>1.0523</v>
      </c>
      <c r="T21" s="275">
        <f>ROUND(VLOOKUP(MID($E21,4,3),'Wochentag F(WT)'!$B$7:$J$22,T$9,0),4)</f>
        <v>1.0448999999999999</v>
      </c>
      <c r="U21" s="275">
        <f>ROUND(VLOOKUP(MID($E21,4,3),'Wochentag F(WT)'!$B$7:$J$22,U$9,0),4)</f>
        <v>1.0494000000000001</v>
      </c>
      <c r="V21" s="275">
        <f>ROUND(VLOOKUP(MID($E21,4,3),'Wochentag F(WT)'!$B$7:$J$22,V$9,0),4)</f>
        <v>0.98850000000000005</v>
      </c>
      <c r="W21" s="275">
        <f>ROUND(VLOOKUP(MID($E21,4,3),'Wochentag F(WT)'!$B$7:$J$22,W$9,0),4)</f>
        <v>0.88600000000000001</v>
      </c>
      <c r="X21" s="276">
        <f t="shared" si="2"/>
        <v>0.94349999999999934</v>
      </c>
      <c r="Y21" s="293"/>
      <c r="Z21" s="211"/>
    </row>
    <row r="22" spans="2:26" s="143" customFormat="1">
      <c r="B22" s="144">
        <v>11</v>
      </c>
      <c r="C22" s="145" t="str">
        <f t="shared" si="0"/>
        <v>Frankenthal und Vororte</v>
      </c>
      <c r="D22" s="62" t="s">
        <v>247</v>
      </c>
      <c r="E22" s="165" t="s">
        <v>676</v>
      </c>
      <c r="F22" s="297" t="str">
        <f>VLOOKUP($E22,'BDEW-Standard'!$B$3:$M$94,F$9,0)</f>
        <v>PD3</v>
      </c>
      <c r="H22" s="274">
        <f>ROUND(VLOOKUP($E22,'BDEW-Standard'!$B$3:$M$94,H$9,0),7)</f>
        <v>3.2</v>
      </c>
      <c r="I22" s="274">
        <f>ROUND(VLOOKUP($E22,'BDEW-Standard'!$B$3:$M$94,I$9,0),7)</f>
        <v>-35.799999999999997</v>
      </c>
      <c r="J22" s="274">
        <f>ROUND(VLOOKUP($E22,'BDEW-Standard'!$B$3:$M$94,J$9,0),7)</f>
        <v>8.4</v>
      </c>
      <c r="K22" s="274">
        <f>ROUND(VLOOKUP($E22,'BDEW-Standard'!$B$3:$M$94,K$9,0),7)</f>
        <v>9.3848600000000004E-2</v>
      </c>
      <c r="L22" s="338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9">
        <f t="shared" si="1"/>
        <v>0.99106250024889242</v>
      </c>
      <c r="R22" s="275">
        <f>ROUND(VLOOKUP(MID($E22,4,3),'Wochentag F(WT)'!$B$7:$J$22,R$9,0),4)</f>
        <v>1.0214000000000001</v>
      </c>
      <c r="S22" s="275">
        <f>ROUND(VLOOKUP(MID($E22,4,3),'Wochentag F(WT)'!$B$7:$J$22,S$9,0),4)</f>
        <v>1.0866</v>
      </c>
      <c r="T22" s="275">
        <f>ROUND(VLOOKUP(MID($E22,4,3),'Wochentag F(WT)'!$B$7:$J$22,T$9,0),4)</f>
        <v>1.0720000000000001</v>
      </c>
      <c r="U22" s="275">
        <f>ROUND(VLOOKUP(MID($E22,4,3),'Wochentag F(WT)'!$B$7:$J$22,U$9,0),4)</f>
        <v>1.0557000000000001</v>
      </c>
      <c r="V22" s="275">
        <f>ROUND(VLOOKUP(MID($E22,4,3),'Wochentag F(WT)'!$B$7:$J$22,V$9,0),4)</f>
        <v>1.0117</v>
      </c>
      <c r="W22" s="275">
        <f>ROUND(VLOOKUP(MID($E22,4,3),'Wochentag F(WT)'!$B$7:$J$22,W$9,0),4)</f>
        <v>0.90010000000000001</v>
      </c>
      <c r="X22" s="276">
        <f t="shared" si="2"/>
        <v>0.85249999999999915</v>
      </c>
      <c r="Y22" s="293"/>
      <c r="Z22" s="211"/>
    </row>
    <row r="23" spans="2:26" s="143" customFormat="1">
      <c r="B23" s="144">
        <v>12</v>
      </c>
      <c r="C23" s="145" t="str">
        <f t="shared" si="0"/>
        <v>Frankenthal und Vororte</v>
      </c>
      <c r="D23" s="62" t="s">
        <v>247</v>
      </c>
      <c r="E23" s="165" t="s">
        <v>677</v>
      </c>
      <c r="F23" s="297" t="str">
        <f>VLOOKUP($E23,'BDEW-Standard'!$B$3:$M$94,F$9,0)</f>
        <v>BD3</v>
      </c>
      <c r="H23" s="274">
        <f>ROUND(VLOOKUP($E23,'BDEW-Standard'!$B$3:$M$94,H$9,0),7)</f>
        <v>2.9177027</v>
      </c>
      <c r="I23" s="274">
        <f>ROUND(VLOOKUP($E23,'BDEW-Standard'!$B$3:$M$94,I$9,0),7)</f>
        <v>-36.179411700000003</v>
      </c>
      <c r="J23" s="274">
        <f>ROUND(VLOOKUP($E23,'BDEW-Standard'!$B$3:$M$94,J$9,0),7)</f>
        <v>5.9265162</v>
      </c>
      <c r="K23" s="274">
        <f>ROUND(VLOOKUP($E23,'BDEW-Standard'!$B$3:$M$94,K$9,0),7)</f>
        <v>0.11519119999999999</v>
      </c>
      <c r="L23" s="338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9">
        <f t="shared" si="1"/>
        <v>1.0656106174494469</v>
      </c>
      <c r="R23" s="275">
        <f>ROUND(VLOOKUP(MID($E23,4,3),'Wochentag F(WT)'!$B$7:$J$22,R$9,0),4)</f>
        <v>1.1052</v>
      </c>
      <c r="S23" s="275">
        <f>ROUND(VLOOKUP(MID($E23,4,3),'Wochentag F(WT)'!$B$7:$J$22,S$9,0),4)</f>
        <v>1.0857000000000001</v>
      </c>
      <c r="T23" s="275">
        <f>ROUND(VLOOKUP(MID($E23,4,3),'Wochentag F(WT)'!$B$7:$J$22,T$9,0),4)</f>
        <v>1.0378000000000001</v>
      </c>
      <c r="U23" s="275">
        <f>ROUND(VLOOKUP(MID($E23,4,3),'Wochentag F(WT)'!$B$7:$J$22,U$9,0),4)</f>
        <v>1.0622</v>
      </c>
      <c r="V23" s="275">
        <f>ROUND(VLOOKUP(MID($E23,4,3),'Wochentag F(WT)'!$B$7:$J$22,V$9,0),4)</f>
        <v>1.0266</v>
      </c>
      <c r="W23" s="275">
        <f>ROUND(VLOOKUP(MID($E23,4,3),'Wochentag F(WT)'!$B$7:$J$22,W$9,0),4)</f>
        <v>0.76290000000000002</v>
      </c>
      <c r="X23" s="276">
        <f t="shared" si="2"/>
        <v>0.91959999999999997</v>
      </c>
      <c r="Y23" s="293"/>
      <c r="Z23" s="211"/>
    </row>
    <row r="24" spans="2:26" s="143" customFormat="1">
      <c r="B24" s="144">
        <v>13</v>
      </c>
      <c r="C24" s="145" t="str">
        <f t="shared" si="0"/>
        <v>Frankenthal und Vororte</v>
      </c>
      <c r="D24" s="62" t="s">
        <v>247</v>
      </c>
      <c r="E24" s="165" t="s">
        <v>678</v>
      </c>
      <c r="F24" s="297" t="s">
        <v>681</v>
      </c>
      <c r="H24" s="274">
        <f>ROUND(VLOOKUP($E24,'BDEW-Standard'!$B$3:$M$94,H$9,0),7)</f>
        <v>0.76572899999999999</v>
      </c>
      <c r="I24" s="274">
        <f>ROUND(VLOOKUP($E24,'BDEW-Standard'!$B$3:$M$94,I$9,0),7)</f>
        <v>-36.023791199999998</v>
      </c>
      <c r="J24" s="274">
        <f>ROUND(VLOOKUP($E24,'BDEW-Standard'!$B$3:$M$94,J$9,0),7)</f>
        <v>4.8662747</v>
      </c>
      <c r="K24" s="274">
        <f>ROUND(VLOOKUP($E24,'BDEW-Standard'!$B$3:$M$94,K$9,0),7)</f>
        <v>0.80494250000000001</v>
      </c>
      <c r="L24" s="338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9">
        <f t="shared" si="1"/>
        <v>1.0804258319686442</v>
      </c>
      <c r="R24" s="275">
        <f>ROUND(VLOOKUP(MID($E24,4,3),'Wochentag F(WT)'!$B$7:$J$22,R$9,0),4)</f>
        <v>1.2457</v>
      </c>
      <c r="S24" s="275">
        <f>ROUND(VLOOKUP(MID($E24,4,3),'Wochentag F(WT)'!$B$7:$J$22,S$9,0),4)</f>
        <v>1.2615000000000001</v>
      </c>
      <c r="T24" s="275">
        <f>ROUND(VLOOKUP(MID($E24,4,3),'Wochentag F(WT)'!$B$7:$J$22,T$9,0),4)</f>
        <v>1.2706999999999999</v>
      </c>
      <c r="U24" s="275">
        <f>ROUND(VLOOKUP(MID($E24,4,3),'Wochentag F(WT)'!$B$7:$J$22,U$9,0),4)</f>
        <v>1.2430000000000001</v>
      </c>
      <c r="V24" s="275">
        <f>ROUND(VLOOKUP(MID($E24,4,3),'Wochentag F(WT)'!$B$7:$J$22,V$9,0),4)</f>
        <v>1.1275999999999999</v>
      </c>
      <c r="W24" s="275">
        <f>ROUND(VLOOKUP(MID($E24,4,3),'Wochentag F(WT)'!$B$7:$J$22,W$9,0),4)</f>
        <v>0.38769999999999999</v>
      </c>
      <c r="X24" s="276">
        <f t="shared" si="2"/>
        <v>0.46379999999999999</v>
      </c>
      <c r="Y24" s="293"/>
      <c r="Z24" s="211"/>
    </row>
    <row r="25" spans="2:26" s="143" customFormat="1">
      <c r="B25" s="144">
        <v>14</v>
      </c>
      <c r="C25" s="145" t="str">
        <f t="shared" si="0"/>
        <v>Frankenthal und Vororte</v>
      </c>
      <c r="D25" s="62"/>
      <c r="E25" s="165"/>
      <c r="F25" s="297"/>
      <c r="H25" s="274"/>
      <c r="I25" s="274"/>
      <c r="J25" s="274"/>
      <c r="K25" s="274"/>
      <c r="L25" s="338"/>
      <c r="M25" s="274"/>
      <c r="N25" s="274"/>
      <c r="O25" s="274"/>
      <c r="P25" s="274"/>
      <c r="Q25" s="339"/>
      <c r="R25" s="275"/>
      <c r="S25" s="275"/>
      <c r="T25" s="275"/>
      <c r="U25" s="275"/>
      <c r="V25" s="275"/>
      <c r="W25" s="275"/>
      <c r="X25" s="276"/>
      <c r="Y25" s="293"/>
      <c r="Z25" s="211"/>
    </row>
    <row r="26" spans="2:26" s="143" customFormat="1">
      <c r="B26" s="144">
        <v>15</v>
      </c>
      <c r="C26" s="145" t="str">
        <f t="shared" si="0"/>
        <v>Frankenthal und Vororte</v>
      </c>
      <c r="D26" s="62"/>
      <c r="E26" s="165"/>
      <c r="F26" s="297"/>
      <c r="H26" s="274"/>
      <c r="I26" s="274"/>
      <c r="J26" s="274"/>
      <c r="K26" s="274"/>
      <c r="L26" s="338"/>
      <c r="M26" s="274"/>
      <c r="N26" s="274"/>
      <c r="O26" s="274"/>
      <c r="P26" s="274"/>
      <c r="Q26" s="339"/>
      <c r="R26" s="275"/>
      <c r="S26" s="275"/>
      <c r="T26" s="275"/>
      <c r="U26" s="275"/>
      <c r="V26" s="275"/>
      <c r="W26" s="275"/>
      <c r="X26" s="276"/>
      <c r="Y26" s="293"/>
      <c r="Z26" s="211"/>
    </row>
    <row r="27" spans="2:26" s="143" customFormat="1">
      <c r="B27" s="144">
        <v>16</v>
      </c>
      <c r="C27" s="145" t="str">
        <f t="shared" si="0"/>
        <v>Frankenthal und Vororte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Frankenthal und Vororte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Frankenthal und Vororte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Frankenthal und Vororte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Frankenthal und Vororte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Frankenthal und Vororte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Frankenthal und Vororte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Frankenthal und Vororte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Frankenthal und Vororte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Frankenthal und Vororte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Frankenthal und Vororte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Frankenthal und Vororte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Frankenthal und Vororte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Frankenthal und Vororte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Frankenthal und Vororte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password="CDFA" sheet="1" objects="1" scenarios="1" selectLockedCells="1" selectUnlockedCells="1"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23 H12:K24 C13:C33 C34:C41 M12:X24" unlockedFormula="1"/>
    <ignoredError sqref="L12:L24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abSelected="1" zoomScale="80" zoomScaleNormal="80" workbookViewId="0">
      <selection activeCell="S14" sqref="S14"/>
    </sheetView>
  </sheetViews>
  <sheetFormatPr baseColWidth="10" defaultColWidth="0" defaultRowHeight="12.5" zeroHeight="1"/>
  <cols>
    <col min="1" max="1" width="2.81640625" style="75" customWidth="1"/>
    <col min="2" max="2" width="15.1796875" style="75" customWidth="1"/>
    <col min="3" max="3" width="14.7265625" style="75" customWidth="1"/>
    <col min="4" max="4" width="5.81640625" style="75" hidden="1" customWidth="1"/>
    <col min="5" max="5" width="5.1796875" style="75" customWidth="1"/>
    <col min="6" max="12" width="12.7265625" style="75" customWidth="1"/>
    <col min="13" max="30" width="5.7265625" style="75" customWidth="1"/>
    <col min="31" max="31" width="11.453125" style="75" customWidth="1"/>
    <col min="32" max="16384" width="11.453125" style="75" hidden="1"/>
  </cols>
  <sheetData>
    <row r="1" spans="2:30" ht="75" customHeight="1"/>
    <row r="2" spans="2:30" ht="23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Stadtwerke Frankenthal GmbH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4.5">
      <c r="B5" s="87" t="s">
        <v>447</v>
      </c>
      <c r="C5" s="64" t="str">
        <f>Netzbetreiber!$D$28</f>
        <v>Frankenthal und Vororte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4.5">
      <c r="B6" s="85" t="s">
        <v>445</v>
      </c>
      <c r="C6" s="63" t="str">
        <f>Netzbetreiber!$D$11</f>
        <v>9870096800008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461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373</v>
      </c>
      <c r="O9" s="92" t="s">
        <v>374</v>
      </c>
      <c r="P9" s="92" t="s">
        <v>375</v>
      </c>
      <c r="Q9" s="92" t="s">
        <v>376</v>
      </c>
      <c r="R9" s="92" t="s">
        <v>377</v>
      </c>
      <c r="S9" s="92" t="s">
        <v>378</v>
      </c>
      <c r="T9" s="92" t="s">
        <v>379</v>
      </c>
      <c r="U9" s="92" t="s">
        <v>380</v>
      </c>
      <c r="V9" s="92" t="s">
        <v>381</v>
      </c>
      <c r="W9" s="92" t="s">
        <v>382</v>
      </c>
      <c r="X9" s="92" t="s">
        <v>383</v>
      </c>
      <c r="Y9" s="92" t="s">
        <v>384</v>
      </c>
      <c r="Z9" s="92" t="s">
        <v>385</v>
      </c>
      <c r="AA9" s="92" t="s">
        <v>386</v>
      </c>
      <c r="AB9" s="92" t="s">
        <v>387</v>
      </c>
      <c r="AC9" s="93" t="s">
        <v>388</v>
      </c>
      <c r="AD9" s="93" t="s">
        <v>430</v>
      </c>
    </row>
    <row r="10" spans="2:30" ht="72" customHeight="1" thickBot="1">
      <c r="B10" s="349" t="s">
        <v>585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399</v>
      </c>
      <c r="G10" s="347"/>
      <c r="H10" s="347"/>
      <c r="I10" s="347"/>
      <c r="J10" s="347"/>
      <c r="K10" s="347"/>
      <c r="L10" s="348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431</v>
      </c>
    </row>
    <row r="11" spans="2:30" ht="15" thickBot="1">
      <c r="B11" s="102" t="s">
        <v>422</v>
      </c>
      <c r="C11" s="103"/>
      <c r="D11" s="104">
        <v>3</v>
      </c>
      <c r="E11" s="105"/>
      <c r="F11" s="106" t="s">
        <v>390</v>
      </c>
      <c r="G11" s="107" t="s">
        <v>391</v>
      </c>
      <c r="H11" s="107" t="s">
        <v>392</v>
      </c>
      <c r="I11" s="107" t="s">
        <v>393</v>
      </c>
      <c r="J11" s="107" t="s">
        <v>394</v>
      </c>
      <c r="K11" s="107" t="s">
        <v>395</v>
      </c>
      <c r="L11" s="108" t="s">
        <v>396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1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4.5">
      <c r="B12" s="109" t="s">
        <v>400</v>
      </c>
      <c r="C12" s="110"/>
      <c r="D12" s="111">
        <v>4</v>
      </c>
      <c r="E12" s="304">
        <f>MIN(SUMPRODUCT($M$11:$AD$11,M12:AD12),1)</f>
        <v>1</v>
      </c>
      <c r="F12" s="301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4.5">
      <c r="B13" s="116" t="s">
        <v>401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396</v>
      </c>
      <c r="G13" s="80" t="s">
        <v>396</v>
      </c>
      <c r="H13" s="80" t="s">
        <v>396</v>
      </c>
      <c r="I13" s="80" t="s">
        <v>396</v>
      </c>
      <c r="J13" s="80" t="s">
        <v>396</v>
      </c>
      <c r="K13" s="80" t="s">
        <v>396</v>
      </c>
      <c r="L13" s="81" t="s">
        <v>396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4.5">
      <c r="B14" s="116" t="s">
        <v>402</v>
      </c>
      <c r="C14" s="117"/>
      <c r="D14" s="111">
        <v>6</v>
      </c>
      <c r="E14" s="305">
        <f t="shared" si="0"/>
        <v>0</v>
      </c>
      <c r="F14" s="302" t="s">
        <v>396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4.5">
      <c r="B15" s="116" t="s">
        <v>404</v>
      </c>
      <c r="C15" s="117"/>
      <c r="D15" s="111">
        <v>7</v>
      </c>
      <c r="E15" s="305">
        <f t="shared" si="0"/>
        <v>0</v>
      </c>
      <c r="F15" s="302" t="s">
        <v>403</v>
      </c>
      <c r="G15" s="80" t="s">
        <v>395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4.5">
      <c r="B16" s="121" t="s">
        <v>416</v>
      </c>
      <c r="C16" s="117"/>
      <c r="D16" s="111">
        <v>8</v>
      </c>
      <c r="E16" s="305">
        <f t="shared" si="0"/>
        <v>1</v>
      </c>
      <c r="F16" s="302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4.5">
      <c r="B17" s="121" t="s">
        <v>417</v>
      </c>
      <c r="C17" s="117"/>
      <c r="D17" s="111">
        <v>9</v>
      </c>
      <c r="E17" s="305">
        <f t="shared" si="0"/>
        <v>1</v>
      </c>
      <c r="F17" s="302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4.5">
      <c r="B18" s="121" t="s">
        <v>418</v>
      </c>
      <c r="C18" s="117"/>
      <c r="D18" s="111">
        <v>10</v>
      </c>
      <c r="E18" s="305">
        <f t="shared" si="0"/>
        <v>1</v>
      </c>
      <c r="F18" s="302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4.5">
      <c r="B19" s="121" t="s">
        <v>405</v>
      </c>
      <c r="C19" s="117"/>
      <c r="D19" s="111">
        <v>11</v>
      </c>
      <c r="E19" s="305">
        <f t="shared" si="0"/>
        <v>1</v>
      </c>
      <c r="F19" s="302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4.5">
      <c r="B20" s="121" t="s">
        <v>651</v>
      </c>
      <c r="C20" s="117"/>
      <c r="D20" s="111">
        <v>12</v>
      </c>
      <c r="E20" s="305">
        <f t="shared" si="0"/>
        <v>1</v>
      </c>
      <c r="F20" s="302" t="s">
        <v>403</v>
      </c>
      <c r="G20" s="80" t="s">
        <v>403</v>
      </c>
      <c r="H20" s="80" t="s">
        <v>403</v>
      </c>
      <c r="I20" s="80" t="s">
        <v>396</v>
      </c>
      <c r="J20" s="80" t="s">
        <v>403</v>
      </c>
      <c r="K20" s="80" t="s">
        <v>403</v>
      </c>
      <c r="L20" s="81" t="s">
        <v>403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4.5">
      <c r="B21" s="121" t="s">
        <v>419</v>
      </c>
      <c r="C21" s="117"/>
      <c r="D21" s="111">
        <v>13</v>
      </c>
      <c r="E21" s="305">
        <f t="shared" si="0"/>
        <v>1</v>
      </c>
      <c r="F21" s="302" t="s">
        <v>403</v>
      </c>
      <c r="G21" s="80" t="s">
        <v>403</v>
      </c>
      <c r="H21" s="80" t="s">
        <v>403</v>
      </c>
      <c r="I21" s="80" t="s">
        <v>403</v>
      </c>
      <c r="J21" s="80" t="s">
        <v>403</v>
      </c>
      <c r="K21" s="80" t="s">
        <v>403</v>
      </c>
      <c r="L21" s="81" t="s">
        <v>396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4.5">
      <c r="B22" s="121" t="s">
        <v>420</v>
      </c>
      <c r="C22" s="117"/>
      <c r="D22" s="111">
        <v>14</v>
      </c>
      <c r="E22" s="305">
        <f t="shared" si="0"/>
        <v>1</v>
      </c>
      <c r="F22" s="302" t="s">
        <v>396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403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4.5">
      <c r="B23" s="116" t="s">
        <v>421</v>
      </c>
      <c r="C23" s="117"/>
      <c r="D23" s="111">
        <v>15</v>
      </c>
      <c r="E23" s="305">
        <f t="shared" si="0"/>
        <v>1</v>
      </c>
      <c r="F23" s="302" t="s">
        <v>403</v>
      </c>
      <c r="G23" s="80" t="s">
        <v>403</v>
      </c>
      <c r="H23" s="80" t="s">
        <v>403</v>
      </c>
      <c r="I23" s="80" t="s">
        <v>396</v>
      </c>
      <c r="J23" s="80" t="s">
        <v>403</v>
      </c>
      <c r="K23" s="80" t="s">
        <v>403</v>
      </c>
      <c r="L23" s="81" t="s">
        <v>403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4.5">
      <c r="B24" s="116" t="s">
        <v>406</v>
      </c>
      <c r="C24" s="117"/>
      <c r="D24" s="111">
        <v>16</v>
      </c>
      <c r="E24" s="305">
        <f t="shared" si="0"/>
        <v>0</v>
      </c>
      <c r="F24" s="302" t="s">
        <v>396</v>
      </c>
      <c r="G24" s="80" t="s">
        <v>396</v>
      </c>
      <c r="H24" s="80" t="s">
        <v>396</v>
      </c>
      <c r="I24" s="80" t="s">
        <v>396</v>
      </c>
      <c r="J24" s="80" t="s">
        <v>396</v>
      </c>
      <c r="K24" s="80" t="s">
        <v>396</v>
      </c>
      <c r="L24" s="81" t="s">
        <v>396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4.5">
      <c r="B25" s="116" t="s">
        <v>407</v>
      </c>
      <c r="C25" s="117"/>
      <c r="D25" s="111">
        <v>17</v>
      </c>
      <c r="E25" s="305">
        <f t="shared" si="0"/>
        <v>0</v>
      </c>
      <c r="F25" s="302" t="s">
        <v>396</v>
      </c>
      <c r="G25" s="80" t="s">
        <v>396</v>
      </c>
      <c r="H25" s="80" t="s">
        <v>396</v>
      </c>
      <c r="I25" s="80" t="s">
        <v>396</v>
      </c>
      <c r="J25" s="80" t="s">
        <v>396</v>
      </c>
      <c r="K25" s="80" t="s">
        <v>396</v>
      </c>
      <c r="L25" s="81" t="s">
        <v>396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4.5">
      <c r="B26" s="121" t="s">
        <v>408</v>
      </c>
      <c r="C26" s="117"/>
      <c r="D26" s="111">
        <v>18</v>
      </c>
      <c r="E26" s="305">
        <f t="shared" si="0"/>
        <v>1</v>
      </c>
      <c r="F26" s="302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4.5">
      <c r="B27" s="116" t="s">
        <v>409</v>
      </c>
      <c r="C27" s="117"/>
      <c r="D27" s="111">
        <v>19</v>
      </c>
      <c r="E27" s="305">
        <f t="shared" si="0"/>
        <v>0</v>
      </c>
      <c r="F27" s="302" t="s">
        <v>396</v>
      </c>
      <c r="G27" s="80" t="s">
        <v>396</v>
      </c>
      <c r="H27" s="80" t="s">
        <v>396</v>
      </c>
      <c r="I27" s="80" t="s">
        <v>396</v>
      </c>
      <c r="J27" s="80" t="s">
        <v>396</v>
      </c>
      <c r="K27" s="80" t="s">
        <v>396</v>
      </c>
      <c r="L27" s="81" t="s">
        <v>396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4.5">
      <c r="B28" s="116" t="s">
        <v>410</v>
      </c>
      <c r="C28" s="117"/>
      <c r="D28" s="111">
        <v>20</v>
      </c>
      <c r="E28" s="305">
        <f t="shared" si="0"/>
        <v>1</v>
      </c>
      <c r="F28" s="302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4.5">
      <c r="B29" s="116" t="s">
        <v>411</v>
      </c>
      <c r="C29" s="117"/>
      <c r="D29" s="111">
        <v>21</v>
      </c>
      <c r="E29" s="305">
        <f t="shared" si="0"/>
        <v>0</v>
      </c>
      <c r="F29" s="302" t="s">
        <v>403</v>
      </c>
      <c r="G29" s="80" t="s">
        <v>403</v>
      </c>
      <c r="H29" s="80" t="s">
        <v>396</v>
      </c>
      <c r="I29" s="80" t="s">
        <v>403</v>
      </c>
      <c r="J29" s="80" t="s">
        <v>403</v>
      </c>
      <c r="K29" s="80" t="s">
        <v>403</v>
      </c>
      <c r="L29" s="81" t="s">
        <v>403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4.5">
      <c r="B30" s="116" t="s">
        <v>412</v>
      </c>
      <c r="C30" s="117"/>
      <c r="D30" s="111">
        <v>22</v>
      </c>
      <c r="E30" s="305">
        <f t="shared" si="0"/>
        <v>0</v>
      </c>
      <c r="F30" s="302" t="s">
        <v>395</v>
      </c>
      <c r="G30" s="80" t="s">
        <v>395</v>
      </c>
      <c r="H30" s="80" t="s">
        <v>395</v>
      </c>
      <c r="I30" s="80" t="s">
        <v>395</v>
      </c>
      <c r="J30" s="80" t="s">
        <v>395</v>
      </c>
      <c r="K30" s="80" t="s">
        <v>395</v>
      </c>
      <c r="L30" s="81" t="s">
        <v>396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4.5">
      <c r="B31" s="121" t="s">
        <v>413</v>
      </c>
      <c r="C31" s="117"/>
      <c r="D31" s="111">
        <v>23</v>
      </c>
      <c r="E31" s="305">
        <f t="shared" si="0"/>
        <v>1</v>
      </c>
      <c r="F31" s="302" t="s">
        <v>396</v>
      </c>
      <c r="G31" s="80" t="s">
        <v>396</v>
      </c>
      <c r="H31" s="80" t="s">
        <v>396</v>
      </c>
      <c r="I31" s="80" t="s">
        <v>396</v>
      </c>
      <c r="J31" s="80" t="s">
        <v>396</v>
      </c>
      <c r="K31" s="80" t="s">
        <v>396</v>
      </c>
      <c r="L31" s="81" t="s">
        <v>396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4.5">
      <c r="B32" s="121" t="s">
        <v>414</v>
      </c>
      <c r="C32" s="117"/>
      <c r="D32" s="111">
        <v>24</v>
      </c>
      <c r="E32" s="305">
        <f t="shared" si="0"/>
        <v>1</v>
      </c>
      <c r="F32" s="302" t="s">
        <v>396</v>
      </c>
      <c r="G32" s="80" t="s">
        <v>396</v>
      </c>
      <c r="H32" s="80" t="s">
        <v>396</v>
      </c>
      <c r="I32" s="80" t="s">
        <v>396</v>
      </c>
      <c r="J32" s="80" t="s">
        <v>396</v>
      </c>
      <c r="K32" s="80" t="s">
        <v>396</v>
      </c>
      <c r="L32" s="81" t="s">
        <v>396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" thickBot="1">
      <c r="B33" s="122" t="s">
        <v>415</v>
      </c>
      <c r="C33" s="123"/>
      <c r="D33" s="124">
        <v>25</v>
      </c>
      <c r="E33" s="306">
        <f t="shared" si="0"/>
        <v>0</v>
      </c>
      <c r="F33" s="303" t="s">
        <v>395</v>
      </c>
      <c r="G33" s="82" t="s">
        <v>395</v>
      </c>
      <c r="H33" s="82" t="s">
        <v>395</v>
      </c>
      <c r="I33" s="82" t="s">
        <v>395</v>
      </c>
      <c r="J33" s="82" t="s">
        <v>395</v>
      </c>
      <c r="K33" s="82" t="s">
        <v>395</v>
      </c>
      <c r="L33" s="83" t="s">
        <v>396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password="CDFA" sheet="1" objects="1" scenarios="1" selectLockedCells="1" selectUnlockedCell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ColWidth="11.453125" defaultRowHeight="14.5"/>
  <cols>
    <col min="1" max="3" width="11.453125" style="128"/>
    <col min="4" max="4" width="19.81640625" style="128" customWidth="1"/>
    <col min="5" max="9" width="16" style="128" customWidth="1"/>
    <col min="10" max="10" width="15.1796875" style="128" customWidth="1"/>
    <col min="11" max="12" width="16" style="128" customWidth="1"/>
    <col min="13" max="13" width="15.26953125" style="128" customWidth="1"/>
    <col min="14" max="16384" width="11.453125" style="128"/>
  </cols>
  <sheetData>
    <row r="1" spans="1:14">
      <c r="A1" s="212" t="s">
        <v>348</v>
      </c>
      <c r="B1" s="213">
        <v>42173</v>
      </c>
      <c r="D1" s="131" t="s">
        <v>457</v>
      </c>
      <c r="F1" s="214" t="s">
        <v>547</v>
      </c>
      <c r="N1" s="215"/>
    </row>
    <row r="2" spans="1:14" ht="2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654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ColWidth="11.453125" defaultRowHeight="14.5"/>
  <cols>
    <col min="1" max="1" width="9.7265625" style="254" customWidth="1"/>
    <col min="2" max="2" width="7" style="255" customWidth="1"/>
    <col min="3" max="3" width="27.7265625" style="234" customWidth="1"/>
    <col min="4" max="10" width="8.81640625" style="234" customWidth="1"/>
    <col min="11" max="14" width="11.453125" style="234" customWidth="1"/>
    <col min="15" max="15" width="12.26953125" style="128" customWidth="1"/>
    <col min="16" max="16" width="16.54296875" style="234" customWidth="1"/>
    <col min="17" max="16384" width="11.453125" style="234"/>
  </cols>
  <sheetData>
    <row r="1" spans="1:16" s="233" customFormat="1">
      <c r="A1" s="131" t="s">
        <v>458</v>
      </c>
      <c r="B1" s="128"/>
      <c r="D1" s="214" t="s">
        <v>547</v>
      </c>
    </row>
    <row r="2" spans="1:16">
      <c r="A2" s="234"/>
      <c r="B2" s="233" t="s">
        <v>459</v>
      </c>
    </row>
    <row r="3" spans="1:16" ht="20.149999999999999" customHeight="1">
      <c r="A3" s="351" t="s">
        <v>248</v>
      </c>
      <c r="B3" s="235" t="s">
        <v>86</v>
      </c>
      <c r="C3" s="236"/>
      <c r="D3" s="353" t="s">
        <v>460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49999999999999" customHeight="1">
      <c r="A4" s="352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49999999999999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369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369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7.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Brünner, Melanie</cp:lastModifiedBy>
  <cp:lastPrinted>2015-03-20T22:59:10Z</cp:lastPrinted>
  <dcterms:created xsi:type="dcterms:W3CDTF">2015-01-15T05:25:41Z</dcterms:created>
  <dcterms:modified xsi:type="dcterms:W3CDTF">2017-05-02T12:26:00Z</dcterms:modified>
</cp:coreProperties>
</file>